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TaxCalculator-2011-12" sheetId="1" r:id="rId1"/>
    <sheet name="Pay Details" sheetId="2" r:id="rId2"/>
  </sheets>
  <definedNames/>
  <calcPr fullCalcOnLoad="1"/>
</workbook>
</file>

<file path=xl/sharedStrings.xml><?xml version="1.0" encoding="utf-8"?>
<sst xmlns="http://schemas.openxmlformats.org/spreadsheetml/2006/main" count="196" uniqueCount="172">
  <si>
    <t>Add Surcharge</t>
  </si>
  <si>
    <t>Actual Amount</t>
  </si>
  <si>
    <t>House Rent Exemption</t>
  </si>
  <si>
    <t>D.13</t>
  </si>
  <si>
    <t>D.14</t>
  </si>
  <si>
    <t>D.15</t>
  </si>
  <si>
    <t>D.16</t>
  </si>
  <si>
    <t>D.10</t>
  </si>
  <si>
    <t>D.11</t>
  </si>
  <si>
    <t>Exemptions/Deductions</t>
  </si>
  <si>
    <t>D.12</t>
  </si>
  <si>
    <t>Male</t>
  </si>
  <si>
    <t>PUBLIC PROVIDENT FUND (PPF)</t>
  </si>
  <si>
    <t xml:space="preserve"> </t>
  </si>
  <si>
    <t>Gross Total Income</t>
  </si>
  <si>
    <t>Gross Salary (A)</t>
  </si>
  <si>
    <t>LIFE INSURANCE PREMIUM PAID</t>
  </si>
  <si>
    <t>U/S 24(1)(Vi)</t>
  </si>
  <si>
    <t>Exp. likely to be incurred on specified disease or ailment (Cancer/AIDS etc.)</t>
  </si>
  <si>
    <t>Interest on Education Loan (for self education) from Charitiable or Financial Institution. (No Limit)</t>
  </si>
  <si>
    <t>Investments under Sections 80C &amp; 80CCC qualifying for deductions upto Rs.1 Lac or Rs.1.2 Lac</t>
  </si>
  <si>
    <t>U/Sec 80DDB</t>
  </si>
  <si>
    <t>D.5</t>
  </si>
  <si>
    <t>Components of Salary</t>
  </si>
  <si>
    <t xml:space="preserve">Deduction u/s 80D to 80U </t>
  </si>
  <si>
    <t>C.2</t>
  </si>
  <si>
    <t>D.4</t>
  </si>
  <si>
    <t>C.1</t>
  </si>
  <si>
    <t>D.3</t>
  </si>
  <si>
    <t>Total Deduction u/s 80C and 80CCC</t>
  </si>
  <si>
    <t>D.2</t>
  </si>
  <si>
    <t>POST OFFICE TIME DEPOSIT Rules, 1981 for a term not less than 5 years</t>
  </si>
  <si>
    <t>D.9</t>
  </si>
  <si>
    <t>D.8</t>
  </si>
  <si>
    <t>D.7</t>
  </si>
  <si>
    <t>D.6</t>
  </si>
  <si>
    <t xml:space="preserve">UNIT LINKED INSURANCE PLANS </t>
  </si>
  <si>
    <t>C.6</t>
  </si>
  <si>
    <t>D.1</t>
  </si>
  <si>
    <t>C.5</t>
  </si>
  <si>
    <t>C.4</t>
  </si>
  <si>
    <t>C.3</t>
  </si>
  <si>
    <t xml:space="preserve">Voluntary Contribution Provident Fund </t>
  </si>
  <si>
    <t>Net Total Taxable Income</t>
  </si>
  <si>
    <t>Tax on Total Income</t>
  </si>
  <si>
    <t>The following tax saving investments may be considered for computation of income tax deduction at source for the financial year.</t>
  </si>
  <si>
    <t>No</t>
  </si>
  <si>
    <t>TERM DEPOSIT with a SCH.Bank in a notified Scheme for a term not less than 5 years.</t>
  </si>
  <si>
    <t>INVESTMENT IN PENSION SCHEME</t>
  </si>
  <si>
    <t>ii) Actual HRA Received</t>
  </si>
  <si>
    <t>Annual Amount</t>
  </si>
  <si>
    <t>Maximim Limit</t>
  </si>
  <si>
    <t>Assessee Type</t>
  </si>
  <si>
    <t>Eligible Amount</t>
  </si>
  <si>
    <t>MUTUAL FUNDS notified under SECTION 10(23D)</t>
  </si>
  <si>
    <t>Deduction under Chapter VIA</t>
  </si>
  <si>
    <t>Total   (B)</t>
  </si>
  <si>
    <t>Add Education Cess</t>
  </si>
  <si>
    <t>U/Sec 80DD</t>
  </si>
  <si>
    <t>Female</t>
  </si>
  <si>
    <t>DISCLAIMER : This calculator is to help you find out your personal indecative total tax liability. Efforts have been made to cover most of the scenarios of Income, Exemptions, Deductions, etc. However, you are advised to consult any qualified chartered accountant or tax consultant to know your actual Tax Liability.</t>
  </si>
  <si>
    <t>U/Sec 80 U</t>
  </si>
  <si>
    <t>U/Sec 80 CCC</t>
  </si>
  <si>
    <t>TUTION FEES PAID (Only full time education tution fees paid to any Indian Univ, College, School)</t>
  </si>
  <si>
    <t>Reliefe on Interest paid on Housing Loan</t>
  </si>
  <si>
    <t>SENIOR CITIZENS SAVINGS SCHEME Rules, 2004</t>
  </si>
  <si>
    <t xml:space="preserve">Total Deduction u/s 80D to 80U </t>
  </si>
  <si>
    <t>Leave Travel Allowance (LTA)</t>
  </si>
  <si>
    <t>A.1</t>
  </si>
  <si>
    <t>A.2</t>
  </si>
  <si>
    <t>Total House Rent Exemption</t>
  </si>
  <si>
    <t>A.3</t>
  </si>
  <si>
    <t>A.4</t>
  </si>
  <si>
    <t>A.5</t>
  </si>
  <si>
    <t>B.1</t>
  </si>
  <si>
    <t>A.6</t>
  </si>
  <si>
    <t>A.7</t>
  </si>
  <si>
    <t>U/Sec 10(13A)</t>
  </si>
  <si>
    <t>B.2</t>
  </si>
  <si>
    <t>Gross Taxable Salary Income (A-B)</t>
  </si>
  <si>
    <t>A.8</t>
  </si>
  <si>
    <t>B.3</t>
  </si>
  <si>
    <t>Medical Insurance Premium - for the assessee or his family</t>
  </si>
  <si>
    <t>Under Section</t>
  </si>
  <si>
    <t>U/Sec 80D(2A)</t>
  </si>
  <si>
    <t>Expenditure on Handicapped Dependents / Deposits made with LIC, etc.  for maintenance of handicapped Dependents</t>
  </si>
  <si>
    <t>iii) Rent Paid minus 10% of Basic Salary</t>
  </si>
  <si>
    <t>EQUITY LINK SAVING SCHEME(ELSS) Mutual Funds notified under SECTION 10(23D)</t>
  </si>
  <si>
    <t>INFRASTRUCTURE INVESTMENT in approved BONDS</t>
  </si>
  <si>
    <t>Transport Allowance</t>
  </si>
  <si>
    <t>Income from Housing</t>
  </si>
  <si>
    <t xml:space="preserve">Annual Rent Paid </t>
  </si>
  <si>
    <t>Permanent Disability benefit (self) - adhoc amount of   (in case of disability</t>
  </si>
  <si>
    <t>Other Allowances</t>
  </si>
  <si>
    <t xml:space="preserve">NSC-NATIONAL SAVING CERTIFICATE </t>
  </si>
  <si>
    <t>Self Contribution in Provident Fund. Assessee's rate of PF contribution w.r.t Basic Salary is @</t>
  </si>
  <si>
    <t>HRA</t>
  </si>
  <si>
    <t>U/Sec 80D(2B)</t>
  </si>
  <si>
    <t>DEPOSIT IN NATIONAL SAVING SCHEME (NSS)</t>
  </si>
  <si>
    <t>Exp incurred on senior citizen</t>
  </si>
  <si>
    <t>Total Deduction under Chapter VIA</t>
  </si>
  <si>
    <t>Medical Reimbursement</t>
  </si>
  <si>
    <t>Any other Income</t>
  </si>
  <si>
    <t>U/Sec 80E</t>
  </si>
  <si>
    <t>DA</t>
  </si>
  <si>
    <t>U/Sec 80C</t>
  </si>
  <si>
    <t>Basic Salary</t>
  </si>
  <si>
    <t>No Limit</t>
  </si>
  <si>
    <t>HOUSING LOAN PRINCIPAL REPAYMENT</t>
  </si>
  <si>
    <t>Medical Reimbursements</t>
  </si>
  <si>
    <t>A.9</t>
  </si>
  <si>
    <t>A.10</t>
  </si>
  <si>
    <t>ENTERTAINMENT ALLOWANCE (ONLY FOR GOVT EMPLOYEES)</t>
  </si>
  <si>
    <t>PROFESSIONAL TAX</t>
  </si>
  <si>
    <t>U/Sec 16(ii)</t>
  </si>
  <si>
    <t>U/Sec 16(iii)</t>
  </si>
  <si>
    <t>U/Sec 80CCF</t>
  </si>
  <si>
    <t>Deduction under Section 16 (ii) &amp; 16 (iii)</t>
  </si>
  <si>
    <t>TRANS</t>
  </si>
  <si>
    <t>PF</t>
  </si>
  <si>
    <t>INCOME</t>
  </si>
  <si>
    <t>DEDUCTIONS</t>
  </si>
  <si>
    <t>Band Pay</t>
  </si>
  <si>
    <t>Grade Pay</t>
  </si>
  <si>
    <t xml:space="preserve">HRA </t>
  </si>
  <si>
    <t>Trans</t>
  </si>
  <si>
    <t>Trans DA</t>
  </si>
  <si>
    <t>Fee /Hono</t>
  </si>
  <si>
    <t>Medical  &amp; Canteen</t>
  </si>
  <si>
    <t>Bonus</t>
  </si>
  <si>
    <t>Other</t>
  </si>
  <si>
    <t>Gross</t>
  </si>
  <si>
    <t>Group Ins</t>
  </si>
  <si>
    <t>EPF</t>
  </si>
  <si>
    <t>Income Tax</t>
  </si>
  <si>
    <t>P.Tax</t>
  </si>
  <si>
    <t>March</t>
  </si>
  <si>
    <t>April*</t>
  </si>
  <si>
    <t>May</t>
  </si>
  <si>
    <t>June**</t>
  </si>
  <si>
    <t>July</t>
  </si>
  <si>
    <t>August</t>
  </si>
  <si>
    <t>September</t>
  </si>
  <si>
    <t xml:space="preserve">October </t>
  </si>
  <si>
    <t>November</t>
  </si>
  <si>
    <t>December</t>
  </si>
  <si>
    <t>January</t>
  </si>
  <si>
    <t>February</t>
  </si>
  <si>
    <t>TOTAL</t>
  </si>
  <si>
    <t>total tax</t>
  </si>
  <si>
    <t>Canteen</t>
  </si>
  <si>
    <t>Percentage</t>
  </si>
  <si>
    <t>Assessee Residing in M-Metro, NM-Non Metro</t>
  </si>
  <si>
    <t>M</t>
  </si>
  <si>
    <t>Enter either Male or  Female or  Sr.Citizen</t>
  </si>
  <si>
    <t>Medical Insurance Premium - for the parent or parents of the assessee (if parents are Senior Citizen enter PSS, else nothing)</t>
  </si>
  <si>
    <t>L80</t>
  </si>
  <si>
    <t>M80</t>
  </si>
  <si>
    <t>Disability Percentage of the Handicapped Dependents
if less than 80% enter L80, if more than 80% enter M80</t>
  </si>
  <si>
    <t>Self Disability Percentage 
if less than 80% enter L80, if more than 80% enter M80</t>
  </si>
  <si>
    <t xml:space="preserve">ravi.exe@gmail.com </t>
  </si>
  <si>
    <t>WORKING FOR CALCULATION OF TAX (change slabs here)</t>
  </si>
  <si>
    <t>Total Tax Payable in respective of Financial Year 2011-2012</t>
  </si>
  <si>
    <t xml:space="preserve">In this sheet you can use to simulate the entire year salary  modify as per need . </t>
  </si>
  <si>
    <t>Sr.Citizen</t>
  </si>
  <si>
    <t>INCOME TAX CALCULATOR FOR FINANCIAL YEAR 2011-12</t>
  </si>
  <si>
    <t xml:space="preserve">IF you don’t want to edit the formula just fill in the yellow shaded boxes
Every year change the slabs do minor corrections in formula and you have the IT calculator for that year </t>
  </si>
  <si>
    <t>Sheet is unprotected for your research and further development, for further enquiries contact</t>
  </si>
  <si>
    <t xml:space="preserve">ENTERTAINMENT ALLOWANCE (ONLY FOR GOVT EMPLOYEES) can also be used to calculate LTA exemption the same field can be used if you are a non govt employee, Change section and limits </t>
  </si>
  <si>
    <t>***</t>
  </si>
  <si>
    <t>It is mandatory to make changes in formula every year if you are not able to understand the formula, get it changed from someone who knows, else it wont show the correct tax liability</t>
  </si>
  <si>
    <t>NOTES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</si>
</sst>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Rs-420]#,##0;[$Rs-420]\(#,##0\)"/>
  </numFmts>
  <fonts count="52">
    <font>
      <sz val="10"/>
      <name val="Arial"/>
      <family val="2"/>
    </font>
    <font>
      <b/>
      <sz val="12"/>
      <color indexed="8"/>
      <name val="Arial"/>
      <family val="2"/>
    </font>
    <font>
      <b/>
      <sz val="10"/>
      <color indexed="8"/>
      <name val="Arial"/>
      <family val="2"/>
    </font>
    <font>
      <sz val="8"/>
      <color indexed="8"/>
      <name val="Arial"/>
      <family val="2"/>
    </font>
    <font>
      <b/>
      <sz val="8"/>
      <color indexed="8"/>
      <name val="Arial"/>
      <family val="2"/>
    </font>
    <font>
      <sz val="10"/>
      <color indexed="8"/>
      <name val="Arial"/>
      <family val="2"/>
    </font>
    <font>
      <sz val="10"/>
      <color indexed="14"/>
      <name val="Arial"/>
      <family val="2"/>
    </font>
    <font>
      <b/>
      <u val="single"/>
      <sz val="10"/>
      <color indexed="39"/>
      <name val="Arial"/>
      <family val="2"/>
    </font>
    <font>
      <sz val="10"/>
      <color indexed="12"/>
      <name val="Arial"/>
      <family val="2"/>
    </font>
    <font>
      <b/>
      <sz val="10"/>
      <color indexed="12"/>
      <name val="Arial"/>
      <family val="2"/>
    </font>
    <font>
      <sz val="12"/>
      <color indexed="8"/>
      <name val="Arial"/>
      <family val="2"/>
    </font>
    <font>
      <b/>
      <sz val="10"/>
      <name val="Arial"/>
      <family val="2"/>
    </font>
    <font>
      <sz val="11"/>
      <color indexed="8"/>
      <name val="Calibri"/>
      <family val="2"/>
    </font>
    <font>
      <sz val="11"/>
      <color indexed="14"/>
      <name val="Calibri"/>
      <family val="2"/>
    </font>
    <font>
      <sz val="11"/>
      <color indexed="20"/>
      <name val="Calibri"/>
      <family val="2"/>
    </font>
    <font>
      <b/>
      <sz val="11"/>
      <color indexed="52"/>
      <name val="Calibri"/>
      <family val="2"/>
    </font>
    <font>
      <b/>
      <sz val="11"/>
      <color indexed="14"/>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2"/>
      <name val="Calibri"/>
      <family val="2"/>
    </font>
    <font>
      <b/>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u val="single"/>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0">
    <xf numFmtId="0" fontId="0" fillId="0" borderId="0" xfId="0" applyAlignment="1">
      <alignment vertical="center"/>
    </xf>
    <xf numFmtId="0" fontId="3" fillId="0" borderId="10" xfId="0" applyNumberFormat="1" applyFont="1" applyFill="1" applyBorder="1" applyAlignment="1">
      <alignment horizontal="center" wrapText="1"/>
    </xf>
    <xf numFmtId="0" fontId="0" fillId="0" borderId="11" xfId="0" applyNumberFormat="1" applyFont="1" applyFill="1" applyBorder="1" applyAlignment="1">
      <alignment wrapText="1"/>
    </xf>
    <xf numFmtId="0" fontId="2" fillId="0" borderId="10" xfId="0" applyNumberFormat="1" applyFont="1" applyFill="1" applyBorder="1" applyAlignment="1">
      <alignment horizontal="left" vertical="center"/>
    </xf>
    <xf numFmtId="1" fontId="5" fillId="33" borderId="10" xfId="0" applyNumberFormat="1" applyFont="1" applyFill="1" applyBorder="1" applyAlignment="1">
      <alignment horizontal="center"/>
    </xf>
    <xf numFmtId="0" fontId="2" fillId="0" borderId="12" xfId="0" applyNumberFormat="1" applyFont="1" applyFill="1" applyBorder="1" applyAlignment="1">
      <alignment vertical="center"/>
    </xf>
    <xf numFmtId="0" fontId="2" fillId="0" borderId="13" xfId="0" applyNumberFormat="1" applyFont="1" applyFill="1" applyBorder="1" applyAlignment="1">
      <alignment wrapText="1"/>
    </xf>
    <xf numFmtId="0" fontId="2" fillId="0" borderId="10" xfId="0" applyNumberFormat="1" applyFont="1" applyFill="1" applyBorder="1" applyAlignment="1">
      <alignment horizontal="center" wrapText="1"/>
    </xf>
    <xf numFmtId="0" fontId="5" fillId="0" borderId="10" xfId="0" applyNumberFormat="1" applyFont="1" applyFill="1" applyBorder="1" applyAlignment="1">
      <alignment horizontal="right" vertical="center"/>
    </xf>
    <xf numFmtId="0" fontId="5" fillId="0" borderId="10" xfId="0" applyNumberFormat="1" applyFont="1" applyFill="1" applyBorder="1" applyAlignment="1">
      <alignment wrapText="1"/>
    </xf>
    <xf numFmtId="164" fontId="5" fillId="33" borderId="10" xfId="0" applyNumberFormat="1" applyFont="1" applyFill="1" applyBorder="1" applyAlignment="1">
      <alignment/>
    </xf>
    <xf numFmtId="0" fontId="2" fillId="0" borderId="10" xfId="0" applyNumberFormat="1" applyFont="1" applyFill="1" applyBorder="1" applyAlignment="1">
      <alignment vertical="center"/>
    </xf>
    <xf numFmtId="164" fontId="2" fillId="0" borderId="10" xfId="0" applyNumberFormat="1" applyFont="1" applyFill="1" applyBorder="1" applyAlignment="1">
      <alignment/>
    </xf>
    <xf numFmtId="0" fontId="5" fillId="0" borderId="10" xfId="0" applyNumberFormat="1" applyFont="1" applyFill="1" applyBorder="1" applyAlignment="1">
      <alignment vertical="center"/>
    </xf>
    <xf numFmtId="1" fontId="5" fillId="0" borderId="10" xfId="0" applyNumberFormat="1" applyFont="1" applyFill="1" applyBorder="1" applyAlignment="1">
      <alignment/>
    </xf>
    <xf numFmtId="1" fontId="8" fillId="0" borderId="10" xfId="0" applyNumberFormat="1" applyFont="1" applyFill="1" applyBorder="1" applyAlignment="1">
      <alignment/>
    </xf>
    <xf numFmtId="0" fontId="2" fillId="0" borderId="10" xfId="0" applyNumberFormat="1" applyFont="1" applyFill="1" applyBorder="1" applyAlignment="1">
      <alignment wrapText="1"/>
    </xf>
    <xf numFmtId="0" fontId="2" fillId="0" borderId="10" xfId="0" applyNumberFormat="1" applyFont="1" applyFill="1" applyBorder="1" applyAlignment="1">
      <alignment/>
    </xf>
    <xf numFmtId="0" fontId="2" fillId="0" borderId="10" xfId="0" applyNumberFormat="1" applyFont="1" applyFill="1" applyBorder="1" applyAlignment="1">
      <alignment horizontal="right"/>
    </xf>
    <xf numFmtId="0" fontId="2" fillId="0" borderId="10" xfId="0" applyNumberFormat="1" applyFont="1" applyFill="1" applyBorder="1" applyAlignment="1">
      <alignment horizontal="center"/>
    </xf>
    <xf numFmtId="0" fontId="9" fillId="0" borderId="10" xfId="0" applyNumberFormat="1" applyFont="1" applyFill="1" applyBorder="1" applyAlignment="1">
      <alignment horizontal="center" wrapText="1"/>
    </xf>
    <xf numFmtId="0" fontId="5" fillId="0" borderId="10" xfId="0" applyNumberFormat="1" applyFont="1" applyFill="1" applyBorder="1" applyAlignment="1">
      <alignment/>
    </xf>
    <xf numFmtId="164" fontId="5" fillId="0" borderId="10" xfId="0" applyNumberFormat="1" applyFont="1" applyFill="1" applyBorder="1" applyAlignment="1">
      <alignment vertical="center"/>
    </xf>
    <xf numFmtId="0" fontId="5" fillId="0" borderId="10" xfId="0" applyNumberFormat="1" applyFont="1" applyFill="1" applyBorder="1" applyAlignment="1">
      <alignment horizontal="center" vertical="center"/>
    </xf>
    <xf numFmtId="164" fontId="8" fillId="0" borderId="10" xfId="0" applyNumberFormat="1" applyFont="1" applyFill="1" applyBorder="1" applyAlignment="1">
      <alignment vertical="center"/>
    </xf>
    <xf numFmtId="0" fontId="5" fillId="0" borderId="10" xfId="0" applyNumberFormat="1" applyFont="1" applyFill="1" applyBorder="1" applyAlignment="1">
      <alignment horizontal="left" wrapText="1"/>
    </xf>
    <xf numFmtId="0" fontId="5" fillId="33" borderId="10" xfId="0" applyNumberFormat="1" applyFont="1" applyFill="1" applyBorder="1" applyAlignment="1">
      <alignment horizontal="right" wrapText="1"/>
    </xf>
    <xf numFmtId="164" fontId="5" fillId="0" borderId="10" xfId="0" applyNumberFormat="1" applyFont="1" applyFill="1" applyBorder="1" applyAlignment="1">
      <alignment/>
    </xf>
    <xf numFmtId="0" fontId="2" fillId="0" borderId="10" xfId="0" applyNumberFormat="1" applyFont="1" applyFill="1" applyBorder="1" applyAlignment="1">
      <alignment horizontal="left" wrapText="1"/>
    </xf>
    <xf numFmtId="1" fontId="2" fillId="0" borderId="10" xfId="0" applyNumberFormat="1" applyFont="1" applyFill="1" applyBorder="1" applyAlignment="1">
      <alignment/>
    </xf>
    <xf numFmtId="1" fontId="9" fillId="0" borderId="10" xfId="0" applyNumberFormat="1" applyFont="1" applyFill="1" applyBorder="1" applyAlignment="1">
      <alignment/>
    </xf>
    <xf numFmtId="0" fontId="5" fillId="0" borderId="10" xfId="0" applyNumberFormat="1" applyFont="1" applyFill="1" applyBorder="1" applyAlignment="1">
      <alignment horizontal="center"/>
    </xf>
    <xf numFmtId="0" fontId="8" fillId="0" borderId="10" xfId="0" applyNumberFormat="1" applyFont="1" applyFill="1" applyBorder="1" applyAlignment="1">
      <alignment/>
    </xf>
    <xf numFmtId="0" fontId="6" fillId="0" borderId="10" xfId="0" applyNumberFormat="1" applyFont="1" applyFill="1" applyBorder="1" applyAlignment="1">
      <alignment/>
    </xf>
    <xf numFmtId="0" fontId="2" fillId="34"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5" fillId="33" borderId="10" xfId="0" applyNumberFormat="1" applyFont="1" applyFill="1" applyBorder="1" applyAlignment="1">
      <alignment/>
    </xf>
    <xf numFmtId="9" fontId="5" fillId="0" borderId="10" xfId="0" applyNumberFormat="1" applyFont="1" applyFill="1" applyBorder="1" applyAlignment="1">
      <alignment vertical="center"/>
    </xf>
    <xf numFmtId="0" fontId="1" fillId="34" borderId="10" xfId="0" applyNumberFormat="1" applyFont="1" applyFill="1" applyBorder="1" applyAlignment="1">
      <alignment vertical="center"/>
    </xf>
    <xf numFmtId="0" fontId="1" fillId="34" borderId="10" xfId="0" applyNumberFormat="1" applyFont="1" applyFill="1" applyBorder="1" applyAlignment="1">
      <alignment wrapText="1"/>
    </xf>
    <xf numFmtId="0" fontId="1" fillId="34" borderId="10" xfId="0" applyNumberFormat="1" applyFont="1" applyFill="1" applyBorder="1" applyAlignment="1">
      <alignment/>
    </xf>
    <xf numFmtId="0" fontId="10" fillId="34" borderId="10" xfId="0" applyNumberFormat="1" applyFont="1" applyFill="1" applyBorder="1" applyAlignment="1">
      <alignment/>
    </xf>
    <xf numFmtId="1" fontId="1" fillId="34" borderId="10" xfId="0" applyNumberFormat="1" applyFont="1" applyFill="1" applyBorder="1" applyAlignment="1">
      <alignment/>
    </xf>
    <xf numFmtId="164" fontId="1" fillId="34" borderId="10" xfId="0" applyNumberFormat="1" applyFont="1" applyFill="1" applyBorder="1" applyAlignment="1">
      <alignment/>
    </xf>
    <xf numFmtId="10" fontId="1" fillId="34" borderId="10" xfId="0" applyNumberFormat="1" applyFont="1" applyFill="1" applyBorder="1" applyAlignment="1">
      <alignment/>
    </xf>
    <xf numFmtId="0" fontId="2" fillId="0" borderId="14" xfId="0" applyNumberFormat="1" applyFont="1" applyFill="1" applyBorder="1" applyAlignment="1">
      <alignment/>
    </xf>
    <xf numFmtId="0" fontId="5" fillId="0" borderId="12" xfId="0" applyNumberFormat="1" applyFont="1" applyFill="1" applyBorder="1" applyAlignment="1">
      <alignment/>
    </xf>
    <xf numFmtId="9" fontId="49" fillId="0" borderId="0" xfId="0" applyNumberFormat="1" applyFont="1" applyFill="1" applyAlignment="1">
      <alignment horizontal="center"/>
    </xf>
    <xf numFmtId="0" fontId="49" fillId="0" borderId="0" xfId="0" applyFont="1" applyAlignment="1">
      <alignment vertical="center"/>
    </xf>
    <xf numFmtId="0" fontId="50" fillId="0" borderId="0" xfId="0" applyNumberFormat="1" applyFont="1" applyFill="1" applyAlignment="1">
      <alignment/>
    </xf>
    <xf numFmtId="0" fontId="49" fillId="0" borderId="0" xfId="0" applyNumberFormat="1" applyFont="1" applyFill="1" applyAlignment="1">
      <alignment/>
    </xf>
    <xf numFmtId="0" fontId="49" fillId="0" borderId="0" xfId="0" applyNumberFormat="1" applyFont="1" applyFill="1" applyAlignment="1">
      <alignment horizontal="center"/>
    </xf>
    <xf numFmtId="0" fontId="49" fillId="0" borderId="0" xfId="0" applyNumberFormat="1" applyFont="1" applyFill="1" applyAlignment="1">
      <alignment horizontal="left"/>
    </xf>
    <xf numFmtId="0" fontId="49" fillId="0" borderId="11" xfId="0" applyNumberFormat="1" applyFont="1" applyFill="1" applyBorder="1" applyAlignment="1">
      <alignment wrapText="1"/>
    </xf>
    <xf numFmtId="0" fontId="50" fillId="0" borderId="11" xfId="0" applyNumberFormat="1" applyFont="1" applyFill="1" applyBorder="1" applyAlignment="1">
      <alignment/>
    </xf>
    <xf numFmtId="0" fontId="49" fillId="0" borderId="11" xfId="0" applyNumberFormat="1" applyFont="1" applyFill="1" applyBorder="1" applyAlignment="1">
      <alignment/>
    </xf>
    <xf numFmtId="164" fontId="0" fillId="0" borderId="11" xfId="0" applyNumberFormat="1" applyFont="1" applyFill="1" applyBorder="1" applyAlignment="1">
      <alignment wrapText="1"/>
    </xf>
    <xf numFmtId="164" fontId="0" fillId="0" borderId="0" xfId="0" applyNumberFormat="1" applyAlignment="1">
      <alignment vertical="center"/>
    </xf>
    <xf numFmtId="0" fontId="0" fillId="0" borderId="15" xfId="0" applyNumberFormat="1" applyFont="1" applyFill="1" applyBorder="1" applyAlignment="1">
      <alignment wrapText="1"/>
    </xf>
    <xf numFmtId="0" fontId="0" fillId="0" borderId="16" xfId="0" applyNumberFormat="1" applyFont="1" applyFill="1" applyBorder="1" applyAlignment="1">
      <alignment wrapText="1"/>
    </xf>
    <xf numFmtId="0" fontId="11" fillId="0" borderId="0" xfId="0" applyFont="1" applyAlignment="1">
      <alignment vertical="center"/>
    </xf>
    <xf numFmtId="0" fontId="5" fillId="0" borderId="17" xfId="0" applyNumberFormat="1" applyFont="1" applyFill="1" applyBorder="1" applyAlignment="1">
      <alignment/>
    </xf>
    <xf numFmtId="0" fontId="5" fillId="0" borderId="18" xfId="0" applyNumberFormat="1" applyFont="1" applyFill="1" applyBorder="1" applyAlignment="1">
      <alignment/>
    </xf>
    <xf numFmtId="0" fontId="5" fillId="0" borderId="19" xfId="0" applyNumberFormat="1" applyFont="1" applyFill="1" applyBorder="1" applyAlignment="1">
      <alignment/>
    </xf>
    <xf numFmtId="0" fontId="5" fillId="0" borderId="0" xfId="0" applyNumberFormat="1" applyFont="1" applyFill="1" applyAlignment="1">
      <alignment/>
    </xf>
    <xf numFmtId="0" fontId="0" fillId="0" borderId="20" xfId="0" applyNumberFormat="1" applyFont="1" applyFill="1" applyBorder="1" applyAlignment="1">
      <alignment wrapText="1"/>
    </xf>
    <xf numFmtId="1" fontId="5" fillId="0" borderId="0" xfId="0" applyNumberFormat="1" applyFont="1" applyFill="1" applyAlignment="1">
      <alignment/>
    </xf>
    <xf numFmtId="0" fontId="2" fillId="0" borderId="0" xfId="0" applyNumberFormat="1" applyFont="1" applyFill="1" applyAlignment="1">
      <alignment/>
    </xf>
    <xf numFmtId="1" fontId="0" fillId="0" borderId="0" xfId="0" applyNumberFormat="1" applyAlignment="1">
      <alignment vertical="center"/>
    </xf>
    <xf numFmtId="0" fontId="11" fillId="0" borderId="0" xfId="0" applyFont="1" applyAlignment="1">
      <alignment vertical="center" wrapText="1"/>
    </xf>
    <xf numFmtId="16" fontId="0" fillId="0" borderId="0" xfId="0" applyNumberFormat="1" applyAlignment="1">
      <alignment vertical="center"/>
    </xf>
    <xf numFmtId="1" fontId="11" fillId="0" borderId="0" xfId="0" applyNumberFormat="1" applyFont="1" applyAlignment="1">
      <alignment vertical="center"/>
    </xf>
    <xf numFmtId="0" fontId="5" fillId="35" borderId="11" xfId="0" applyNumberFormat="1" applyFont="1" applyFill="1" applyBorder="1" applyAlignment="1">
      <alignment vertical="top" wrapText="1"/>
    </xf>
    <xf numFmtId="0" fontId="5" fillId="35" borderId="0" xfId="0" applyNumberFormat="1" applyFont="1" applyFill="1" applyAlignment="1">
      <alignment vertical="top" wrapText="1"/>
    </xf>
    <xf numFmtId="0" fontId="5" fillId="35" borderId="16" xfId="0" applyNumberFormat="1" applyFont="1" applyFill="1" applyBorder="1" applyAlignment="1">
      <alignment vertical="top" wrapText="1"/>
    </xf>
    <xf numFmtId="0" fontId="7" fillId="35" borderId="21" xfId="0" applyNumberFormat="1" applyFont="1" applyFill="1" applyBorder="1" applyAlignment="1">
      <alignment wrapText="1"/>
    </xf>
    <xf numFmtId="0" fontId="7" fillId="35" borderId="15" xfId="0" applyNumberFormat="1" applyFont="1" applyFill="1" applyBorder="1" applyAlignment="1">
      <alignment wrapText="1"/>
    </xf>
    <xf numFmtId="0" fontId="7" fillId="35" borderId="22" xfId="0" applyNumberFormat="1" applyFont="1" applyFill="1" applyBorder="1" applyAlignment="1">
      <alignment wrapText="1"/>
    </xf>
    <xf numFmtId="9" fontId="5" fillId="35" borderId="0" xfId="0" applyNumberFormat="1" applyFont="1" applyFill="1" applyAlignment="1">
      <alignment vertical="top" wrapText="1"/>
    </xf>
    <xf numFmtId="0" fontId="5" fillId="0" borderId="13" xfId="0" applyNumberFormat="1" applyFont="1" applyFill="1" applyBorder="1" applyAlignment="1">
      <alignment horizontal="center"/>
    </xf>
    <xf numFmtId="0" fontId="2" fillId="0" borderId="12" xfId="0" applyNumberFormat="1" applyFont="1" applyFill="1" applyBorder="1" applyAlignment="1">
      <alignment/>
    </xf>
    <xf numFmtId="0" fontId="3" fillId="0" borderId="12" xfId="0" applyNumberFormat="1" applyFont="1" applyFill="1" applyBorder="1" applyAlignment="1">
      <alignment horizontal="center" wrapText="1"/>
    </xf>
    <xf numFmtId="0" fontId="3" fillId="0" borderId="14" xfId="0" applyNumberFormat="1" applyFont="1" applyFill="1" applyBorder="1" applyAlignment="1">
      <alignment horizontal="center" wrapText="1"/>
    </xf>
    <xf numFmtId="0" fontId="3" fillId="0" borderId="13" xfId="0" applyNumberFormat="1" applyFont="1" applyFill="1" applyBorder="1" applyAlignment="1">
      <alignment horizontal="center" wrapText="1"/>
    </xf>
    <xf numFmtId="0" fontId="2" fillId="0" borderId="12"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 fillId="0" borderId="13" xfId="0" applyNumberFormat="1" applyFont="1" applyFill="1" applyBorder="1" applyAlignment="1">
      <alignment horizontal="left" vertical="center"/>
    </xf>
    <xf numFmtId="0" fontId="51" fillId="35" borderId="11" xfId="0" applyNumberFormat="1" applyFont="1" applyFill="1" applyBorder="1" applyAlignment="1">
      <alignment horizontal="center" wrapText="1"/>
    </xf>
    <xf numFmtId="0" fontId="51" fillId="35" borderId="0" xfId="0" applyNumberFormat="1" applyFont="1" applyFill="1" applyBorder="1" applyAlignment="1">
      <alignment horizontal="center" wrapText="1"/>
    </xf>
    <xf numFmtId="0" fontId="51" fillId="35" borderId="16" xfId="0" applyNumberFormat="1" applyFont="1" applyFill="1" applyBorder="1" applyAlignment="1">
      <alignment horizontal="center" wrapText="1"/>
    </xf>
    <xf numFmtId="0" fontId="5" fillId="0" borderId="12" xfId="0" applyNumberFormat="1" applyFont="1" applyFill="1" applyBorder="1" applyAlignment="1">
      <alignment horizontal="left" wrapText="1"/>
    </xf>
    <xf numFmtId="0" fontId="5" fillId="0" borderId="13" xfId="0" applyNumberFormat="1" applyFont="1" applyFill="1" applyBorder="1" applyAlignment="1">
      <alignment horizontal="left" wrapText="1"/>
    </xf>
    <xf numFmtId="0" fontId="2" fillId="35" borderId="23" xfId="0" applyNumberFormat="1" applyFont="1" applyFill="1" applyBorder="1" applyAlignment="1">
      <alignment horizontal="center" vertical="top" wrapText="1"/>
    </xf>
    <xf numFmtId="0" fontId="5" fillId="35" borderId="20" xfId="0" applyNumberFormat="1" applyFont="1" applyFill="1" applyBorder="1" applyAlignment="1">
      <alignment horizontal="center" vertical="top" wrapText="1"/>
    </xf>
    <xf numFmtId="0" fontId="5" fillId="35" borderId="24" xfId="0" applyNumberFormat="1" applyFont="1" applyFill="1" applyBorder="1" applyAlignment="1">
      <alignment horizontal="center" vertical="top" wrapText="1"/>
    </xf>
    <xf numFmtId="0" fontId="2" fillId="0" borderId="12" xfId="0" applyNumberFormat="1" applyFont="1" applyFill="1" applyBorder="1" applyAlignment="1">
      <alignment horizontal="left"/>
    </xf>
    <xf numFmtId="0" fontId="2" fillId="0" borderId="14" xfId="0" applyNumberFormat="1" applyFont="1" applyFill="1" applyBorder="1" applyAlignment="1">
      <alignment horizontal="left"/>
    </xf>
    <xf numFmtId="0" fontId="2" fillId="0" borderId="13" xfId="0" applyNumberFormat="1" applyFont="1" applyFill="1" applyBorder="1" applyAlignment="1">
      <alignment horizontal="left"/>
    </xf>
    <xf numFmtId="0" fontId="1" fillId="15" borderId="11" xfId="0" applyNumberFormat="1" applyFont="1" applyFill="1" applyBorder="1" applyAlignment="1">
      <alignment horizontal="center"/>
    </xf>
    <xf numFmtId="0" fontId="1" fillId="15" borderId="0" xfId="0" applyNumberFormat="1" applyFont="1" applyFill="1" applyAlignment="1">
      <alignment horizontal="center"/>
    </xf>
    <xf numFmtId="0" fontId="2" fillId="15" borderId="11" xfId="0" applyNumberFormat="1" applyFont="1" applyFill="1" applyBorder="1" applyAlignment="1">
      <alignment horizontal="left"/>
    </xf>
    <xf numFmtId="0" fontId="2" fillId="15" borderId="0" xfId="0" applyNumberFormat="1" applyFont="1" applyFill="1" applyAlignment="1">
      <alignment horizontal="left"/>
    </xf>
    <xf numFmtId="0" fontId="3" fillId="15" borderId="11" xfId="0" applyNumberFormat="1" applyFont="1" applyFill="1" applyBorder="1" applyAlignment="1">
      <alignment horizontal="left"/>
    </xf>
    <xf numFmtId="0" fontId="3" fillId="15" borderId="0" xfId="0" applyNumberFormat="1" applyFont="1" applyFill="1" applyAlignment="1">
      <alignment horizontal="left"/>
    </xf>
    <xf numFmtId="0" fontId="3" fillId="15" borderId="11" xfId="0" applyNumberFormat="1" applyFont="1" applyFill="1" applyBorder="1" applyAlignment="1">
      <alignment horizontal="center"/>
    </xf>
    <xf numFmtId="0" fontId="3" fillId="15" borderId="0" xfId="0" applyNumberFormat="1" applyFont="1" applyFill="1" applyAlignment="1">
      <alignment horizontal="center"/>
    </xf>
    <xf numFmtId="0" fontId="4" fillId="15" borderId="11" xfId="0" applyNumberFormat="1" applyFont="1" applyFill="1" applyBorder="1" applyAlignment="1">
      <alignment horizontal="center" wrapText="1"/>
    </xf>
    <xf numFmtId="0" fontId="4" fillId="15" borderId="0" xfId="0" applyNumberFormat="1" applyFont="1" applyFill="1" applyAlignment="1">
      <alignment horizontal="center" wrapText="1"/>
    </xf>
    <xf numFmtId="0" fontId="4" fillId="15" borderId="21" xfId="0" applyNumberFormat="1" applyFont="1" applyFill="1" applyBorder="1" applyAlignment="1">
      <alignment horizontal="left" wrapText="1"/>
    </xf>
    <xf numFmtId="0" fontId="4" fillId="15" borderId="15" xfId="0" applyNumberFormat="1" applyFont="1" applyFill="1" applyBorder="1" applyAlignment="1">
      <alignment horizontal="left" wrapText="1"/>
    </xf>
    <xf numFmtId="0" fontId="5" fillId="0" borderId="10" xfId="0" applyNumberFormat="1" applyFont="1" applyFill="1" applyBorder="1" applyAlignment="1">
      <alignment horizontal="center" wrapText="1"/>
    </xf>
    <xf numFmtId="0" fontId="2" fillId="34" borderId="12" xfId="0" applyNumberFormat="1" applyFont="1" applyFill="1" applyBorder="1" applyAlignment="1">
      <alignment horizontal="left" vertical="center"/>
    </xf>
    <xf numFmtId="0" fontId="2" fillId="34" borderId="14" xfId="0" applyNumberFormat="1" applyFont="1" applyFill="1" applyBorder="1" applyAlignment="1">
      <alignment horizontal="left" vertical="center"/>
    </xf>
    <xf numFmtId="0" fontId="2" fillId="34" borderId="13" xfId="0" applyNumberFormat="1" applyFont="1" applyFill="1" applyBorder="1" applyAlignment="1">
      <alignment horizontal="left" vertical="center"/>
    </xf>
    <xf numFmtId="0" fontId="1" fillId="34" borderId="12" xfId="0" applyNumberFormat="1" applyFont="1" applyFill="1" applyBorder="1" applyAlignment="1">
      <alignment horizontal="center"/>
    </xf>
    <xf numFmtId="0" fontId="1" fillId="34" borderId="13" xfId="0" applyNumberFormat="1" applyFont="1" applyFill="1" applyBorder="1" applyAlignment="1">
      <alignment horizontal="center"/>
    </xf>
    <xf numFmtId="0" fontId="2" fillId="34" borderId="12" xfId="0" applyNumberFormat="1" applyFont="1" applyFill="1" applyBorder="1" applyAlignment="1">
      <alignment horizontal="center" vertical="center"/>
    </xf>
    <xf numFmtId="0" fontId="2" fillId="34" borderId="14" xfId="0" applyNumberFormat="1" applyFont="1" applyFill="1" applyBorder="1" applyAlignment="1">
      <alignment horizontal="center" vertical="center"/>
    </xf>
    <xf numFmtId="0" fontId="2" fillId="34" borderId="13" xfId="0" applyNumberFormat="1" applyFont="1" applyFill="1" applyBorder="1" applyAlignment="1">
      <alignment horizontal="center" vertical="center"/>
    </xf>
    <xf numFmtId="0" fontId="5" fillId="0" borderId="12" xfId="0" applyNumberFormat="1" applyFont="1" applyFill="1" applyBorder="1" applyAlignment="1">
      <alignment horizontal="left"/>
    </xf>
    <xf numFmtId="0" fontId="5" fillId="0" borderId="14" xfId="0" applyNumberFormat="1" applyFont="1" applyFill="1" applyBorder="1" applyAlignment="1">
      <alignment horizontal="left"/>
    </xf>
    <xf numFmtId="0" fontId="5" fillId="0" borderId="13" xfId="0" applyNumberFormat="1" applyFont="1" applyFill="1" applyBorder="1" applyAlignment="1">
      <alignment horizontal="left"/>
    </xf>
    <xf numFmtId="0" fontId="2" fillId="35" borderId="11" xfId="0" applyNumberFormat="1" applyFont="1" applyFill="1" applyBorder="1" applyAlignment="1">
      <alignment horizontal="center" vertical="top" wrapText="1"/>
    </xf>
    <xf numFmtId="0" fontId="2" fillId="35" borderId="0" xfId="0" applyNumberFormat="1" applyFont="1" applyFill="1" applyBorder="1" applyAlignment="1">
      <alignment horizontal="center" vertical="top" wrapText="1"/>
    </xf>
    <xf numFmtId="0" fontId="2" fillId="35" borderId="16" xfId="0" applyNumberFormat="1" applyFont="1" applyFill="1" applyBorder="1" applyAlignment="1">
      <alignment horizontal="center" vertical="top" wrapText="1"/>
    </xf>
    <xf numFmtId="0" fontId="41" fillId="35" borderId="11" xfId="52" applyNumberFormat="1" applyFill="1" applyBorder="1" applyAlignment="1" applyProtection="1">
      <alignment horizontal="center" vertical="top" wrapText="1"/>
      <protection/>
    </xf>
    <xf numFmtId="0" fontId="5" fillId="35" borderId="0" xfId="0" applyNumberFormat="1" applyFont="1" applyFill="1" applyBorder="1" applyAlignment="1">
      <alignment horizontal="center" vertical="top" wrapText="1"/>
    </xf>
    <xf numFmtId="0" fontId="5" fillId="35" borderId="16" xfId="0" applyNumberFormat="1" applyFont="1" applyFill="1" applyBorder="1" applyAlignment="1">
      <alignment horizontal="center" vertical="top" wrapText="1"/>
    </xf>
    <xf numFmtId="0" fontId="5" fillId="35" borderId="12" xfId="0" applyNumberFormat="1" applyFont="1" applyFill="1" applyBorder="1" applyAlignment="1">
      <alignment horizontal="left" wrapText="1"/>
    </xf>
    <xf numFmtId="0" fontId="5" fillId="35" borderId="13" xfId="0" applyNumberFormat="1"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CCFFCC"/>
      <rgbColor rgb="00CCFFFF"/>
      <rgbColor rgb="00FF0000"/>
      <rgbColor rgb="00FFFF99"/>
      <rgbColor rgb="00FFFF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vi.exe@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AK99"/>
  <sheetViews>
    <sheetView tabSelected="1" zoomScalePageLayoutView="0" workbookViewId="0" topLeftCell="A1">
      <selection activeCell="A101" sqref="A101"/>
    </sheetView>
  </sheetViews>
  <sheetFormatPr defaultColWidth="9.140625" defaultRowHeight="12.75" customHeight="1"/>
  <cols>
    <col min="1" max="1" width="4.57421875" style="0" customWidth="1"/>
    <col min="2" max="2" width="51.00390625" style="0" customWidth="1"/>
    <col min="3" max="3" width="19.28125" style="0" customWidth="1"/>
    <col min="4" max="4" width="18.140625" style="0" customWidth="1"/>
    <col min="5" max="5" width="14.57421875" style="0" customWidth="1"/>
    <col min="6" max="6" width="14.7109375" style="0" customWidth="1"/>
    <col min="7" max="7" width="16.140625" style="0" customWidth="1"/>
    <col min="8" max="8" width="11.8515625" style="0" customWidth="1"/>
    <col min="9" max="9" width="13.28125" style="0" customWidth="1"/>
    <col min="10" max="10" width="17.7109375" style="0" customWidth="1"/>
    <col min="11" max="11" width="23.00390625" style="0" customWidth="1"/>
    <col min="12" max="12" width="34.57421875" style="0" customWidth="1"/>
    <col min="13" max="13" width="15.7109375" style="0" customWidth="1"/>
  </cols>
  <sheetData>
    <row r="7" spans="1:37" ht="15.75">
      <c r="A7" s="98" t="s">
        <v>165</v>
      </c>
      <c r="B7" s="99"/>
      <c r="C7" s="99"/>
      <c r="D7" s="99"/>
      <c r="E7" s="99"/>
      <c r="F7" s="99"/>
      <c r="G7" s="99"/>
      <c r="H7" s="99"/>
      <c r="I7" s="99"/>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row>
    <row r="8" spans="1:37" ht="4.5" customHeight="1">
      <c r="A8" s="100"/>
      <c r="B8" s="101"/>
      <c r="C8" s="101"/>
      <c r="D8" s="101"/>
      <c r="E8" s="101"/>
      <c r="F8" s="101"/>
      <c r="G8" s="101"/>
      <c r="H8" s="101"/>
      <c r="I8" s="101"/>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row>
    <row r="9" spans="1:37" ht="4.5" customHeight="1">
      <c r="A9" s="102"/>
      <c r="B9" s="103"/>
      <c r="C9" s="103"/>
      <c r="D9" s="103"/>
      <c r="E9" s="103"/>
      <c r="F9" s="103"/>
      <c r="G9" s="103"/>
      <c r="H9" s="103"/>
      <c r="I9" s="103"/>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row>
    <row r="10" spans="1:37" ht="4.5" customHeight="1">
      <c r="A10" s="102"/>
      <c r="B10" s="103"/>
      <c r="C10" s="103"/>
      <c r="D10" s="103"/>
      <c r="E10" s="103"/>
      <c r="F10" s="103"/>
      <c r="G10" s="103"/>
      <c r="H10" s="103"/>
      <c r="I10" s="103"/>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row>
    <row r="11" spans="1:37" ht="6.75" customHeight="1">
      <c r="A11" s="104"/>
      <c r="B11" s="105"/>
      <c r="C11" s="105"/>
      <c r="D11" s="105"/>
      <c r="E11" s="105"/>
      <c r="F11" s="105"/>
      <c r="G11" s="105"/>
      <c r="H11" s="105"/>
      <c r="I11" s="105"/>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row>
    <row r="12" spans="1:37" ht="29.25" customHeight="1">
      <c r="A12" s="106" t="s">
        <v>60</v>
      </c>
      <c r="B12" s="107"/>
      <c r="C12" s="107"/>
      <c r="D12" s="107"/>
      <c r="E12" s="107"/>
      <c r="F12" s="107"/>
      <c r="G12" s="107"/>
      <c r="H12" s="107"/>
      <c r="I12" s="107"/>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row>
    <row r="13" spans="1:37" ht="6.75" customHeight="1">
      <c r="A13" s="108"/>
      <c r="B13" s="109"/>
      <c r="C13" s="109"/>
      <c r="D13" s="109"/>
      <c r="E13" s="109"/>
      <c r="F13" s="109"/>
      <c r="G13" s="109"/>
      <c r="H13" s="109"/>
      <c r="I13" s="109"/>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row>
    <row r="14" spans="1:37" ht="12.75" customHeight="1">
      <c r="A14" s="81"/>
      <c r="B14" s="82"/>
      <c r="C14" s="82"/>
      <c r="D14" s="82"/>
      <c r="E14" s="82"/>
      <c r="F14" s="82"/>
      <c r="G14" s="82"/>
      <c r="H14" s="83"/>
      <c r="I14" s="1"/>
      <c r="J14" s="53"/>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row>
    <row r="15" spans="1:37" ht="12.75" customHeight="1">
      <c r="A15" s="84" t="s">
        <v>52</v>
      </c>
      <c r="B15" s="85"/>
      <c r="C15" s="85"/>
      <c r="D15" s="85"/>
      <c r="E15" s="85"/>
      <c r="F15" s="85"/>
      <c r="G15" s="85"/>
      <c r="H15" s="86"/>
      <c r="I15" s="3"/>
      <c r="J15" s="54"/>
      <c r="K15" s="49"/>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row>
    <row r="16" spans="1:37" ht="12.75">
      <c r="A16" s="90" t="s">
        <v>154</v>
      </c>
      <c r="B16" s="91"/>
      <c r="C16" s="4" t="s">
        <v>11</v>
      </c>
      <c r="D16" s="92" t="s">
        <v>161</v>
      </c>
      <c r="E16" s="93"/>
      <c r="F16" s="93"/>
      <c r="G16" s="93"/>
      <c r="H16" s="93"/>
      <c r="I16" s="94"/>
      <c r="J16" s="55"/>
      <c r="K16" s="50"/>
      <c r="L16" s="50"/>
      <c r="M16" s="50"/>
      <c r="N16" s="48"/>
      <c r="O16" s="48"/>
      <c r="P16" s="48"/>
      <c r="Q16" s="48"/>
      <c r="R16" s="48"/>
      <c r="S16" s="48"/>
      <c r="T16" s="48"/>
      <c r="U16" s="48"/>
      <c r="V16" s="48"/>
      <c r="W16" s="48"/>
      <c r="X16" s="48"/>
      <c r="Y16" s="48"/>
      <c r="Z16" s="48"/>
      <c r="AA16" s="48"/>
      <c r="AB16" s="48"/>
      <c r="AC16" s="48"/>
      <c r="AD16" s="48"/>
      <c r="AE16" s="48"/>
      <c r="AF16" s="48"/>
      <c r="AG16" s="48"/>
      <c r="AH16" s="48"/>
      <c r="AI16" s="48"/>
      <c r="AJ16" s="48"/>
      <c r="AK16" s="48"/>
    </row>
    <row r="17" spans="1:37" ht="12.75">
      <c r="A17" s="5" t="s">
        <v>23</v>
      </c>
      <c r="B17" s="6"/>
      <c r="C17" s="7" t="s">
        <v>50</v>
      </c>
      <c r="D17" s="72" t="s">
        <v>151</v>
      </c>
      <c r="E17" s="78">
        <v>0.1</v>
      </c>
      <c r="F17" s="78">
        <v>0.2</v>
      </c>
      <c r="G17" s="78">
        <v>0.3</v>
      </c>
      <c r="H17" s="73"/>
      <c r="I17" s="74"/>
      <c r="J17" s="55"/>
      <c r="K17" s="52"/>
      <c r="L17" s="50"/>
      <c r="M17" s="50"/>
      <c r="N17" s="48"/>
      <c r="O17" s="48"/>
      <c r="P17" s="48"/>
      <c r="Q17" s="48"/>
      <c r="R17" s="48"/>
      <c r="S17" s="48"/>
      <c r="T17" s="48"/>
      <c r="U17" s="48"/>
      <c r="V17" s="48"/>
      <c r="W17" s="48"/>
      <c r="X17" s="48"/>
      <c r="Y17" s="48"/>
      <c r="Z17" s="48"/>
      <c r="AA17" s="48"/>
      <c r="AB17" s="48"/>
      <c r="AC17" s="48"/>
      <c r="AD17" s="48"/>
      <c r="AE17" s="48"/>
      <c r="AF17" s="48"/>
      <c r="AG17" s="48"/>
      <c r="AH17" s="48"/>
      <c r="AI17" s="48"/>
      <c r="AJ17" s="48"/>
      <c r="AK17" s="48"/>
    </row>
    <row r="18" spans="1:37" ht="12.75">
      <c r="A18" s="8" t="s">
        <v>68</v>
      </c>
      <c r="B18" s="9" t="s">
        <v>106</v>
      </c>
      <c r="C18" s="10">
        <v>711440</v>
      </c>
      <c r="D18" s="72" t="s">
        <v>11</v>
      </c>
      <c r="E18" s="73">
        <v>180000</v>
      </c>
      <c r="F18" s="73">
        <v>500000</v>
      </c>
      <c r="G18" s="73">
        <v>800000</v>
      </c>
      <c r="H18" s="73"/>
      <c r="I18" s="74"/>
      <c r="J18" s="55"/>
      <c r="K18" s="50"/>
      <c r="L18" s="50"/>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row>
    <row r="19" spans="1:37" ht="12.75">
      <c r="A19" s="8" t="s">
        <v>69</v>
      </c>
      <c r="B19" s="9" t="s">
        <v>104</v>
      </c>
      <c r="C19" s="10">
        <v>306590</v>
      </c>
      <c r="D19" s="72" t="s">
        <v>59</v>
      </c>
      <c r="E19" s="73">
        <v>190000</v>
      </c>
      <c r="F19" s="73">
        <v>500000</v>
      </c>
      <c r="G19" s="73">
        <v>800000</v>
      </c>
      <c r="H19" s="73"/>
      <c r="I19" s="74"/>
      <c r="J19" s="53"/>
      <c r="K19" s="50"/>
      <c r="L19" s="50"/>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row>
    <row r="20" spans="1:37" ht="12.75">
      <c r="A20" s="8" t="s">
        <v>71</v>
      </c>
      <c r="B20" s="9" t="s">
        <v>96</v>
      </c>
      <c r="C20" s="10">
        <v>193864</v>
      </c>
      <c r="D20" s="72" t="s">
        <v>164</v>
      </c>
      <c r="E20" s="73">
        <v>250000</v>
      </c>
      <c r="F20" s="73">
        <v>500000</v>
      </c>
      <c r="G20" s="73">
        <v>800000</v>
      </c>
      <c r="H20" s="73"/>
      <c r="I20" s="74"/>
      <c r="J20" s="53"/>
      <c r="K20" s="50"/>
      <c r="L20" s="50"/>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row>
    <row r="21" spans="1:37" ht="12.75">
      <c r="A21" s="8" t="s">
        <v>72</v>
      </c>
      <c r="B21" s="9" t="s">
        <v>89</v>
      </c>
      <c r="C21" s="10">
        <v>47001</v>
      </c>
      <c r="D21" s="72"/>
      <c r="E21" s="73"/>
      <c r="F21" s="73"/>
      <c r="G21" s="73"/>
      <c r="H21" s="73"/>
      <c r="I21" s="74"/>
      <c r="J21" s="53"/>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row>
    <row r="22" spans="1:37" ht="14.25" customHeight="1">
      <c r="A22" s="8" t="s">
        <v>73</v>
      </c>
      <c r="B22" s="9" t="s">
        <v>109</v>
      </c>
      <c r="C22" s="10">
        <v>76500</v>
      </c>
      <c r="D22" s="122" t="s">
        <v>167</v>
      </c>
      <c r="E22" s="123"/>
      <c r="F22" s="123"/>
      <c r="G22" s="123"/>
      <c r="H22" s="123"/>
      <c r="I22" s="124"/>
      <c r="J22" s="53"/>
      <c r="K22" s="50"/>
      <c r="L22" s="51"/>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row>
    <row r="23" spans="1:37" ht="12.75">
      <c r="A23" s="8" t="s">
        <v>75</v>
      </c>
      <c r="B23" s="9" t="s">
        <v>67</v>
      </c>
      <c r="C23" s="10">
        <v>0</v>
      </c>
      <c r="D23" s="125" t="s">
        <v>160</v>
      </c>
      <c r="E23" s="126"/>
      <c r="F23" s="126"/>
      <c r="G23" s="126"/>
      <c r="H23" s="126"/>
      <c r="I23" s="127"/>
      <c r="J23" s="53"/>
      <c r="K23" s="50"/>
      <c r="L23" s="47"/>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row>
    <row r="24" spans="1:37" ht="12.75" customHeight="1">
      <c r="A24" s="8" t="s">
        <v>76</v>
      </c>
      <c r="B24" s="9" t="s">
        <v>150</v>
      </c>
      <c r="C24" s="10">
        <v>4000</v>
      </c>
      <c r="D24" s="87" t="s">
        <v>166</v>
      </c>
      <c r="E24" s="88"/>
      <c r="F24" s="88"/>
      <c r="G24" s="88"/>
      <c r="H24" s="88"/>
      <c r="I24" s="89"/>
      <c r="J24" s="53"/>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row>
    <row r="25" spans="1:37" ht="12.75">
      <c r="A25" s="8" t="s">
        <v>80</v>
      </c>
      <c r="B25" s="9" t="s">
        <v>93</v>
      </c>
      <c r="C25" s="10">
        <v>0</v>
      </c>
      <c r="D25" s="87"/>
      <c r="E25" s="88"/>
      <c r="F25" s="88"/>
      <c r="G25" s="88"/>
      <c r="H25" s="88"/>
      <c r="I25" s="89"/>
      <c r="J25" s="53"/>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row>
    <row r="26" spans="1:37" ht="12.75">
      <c r="A26" s="8" t="s">
        <v>110</v>
      </c>
      <c r="B26" s="9" t="s">
        <v>93</v>
      </c>
      <c r="C26" s="10">
        <v>0</v>
      </c>
      <c r="D26" s="87"/>
      <c r="E26" s="88"/>
      <c r="F26" s="88"/>
      <c r="G26" s="88"/>
      <c r="H26" s="88"/>
      <c r="I26" s="89"/>
      <c r="J26" s="53"/>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row>
    <row r="27" spans="1:37" ht="12.75">
      <c r="A27" s="8" t="s">
        <v>111</v>
      </c>
      <c r="B27" s="9" t="s">
        <v>93</v>
      </c>
      <c r="C27" s="10">
        <v>0</v>
      </c>
      <c r="D27" s="87"/>
      <c r="E27" s="88"/>
      <c r="F27" s="88"/>
      <c r="G27" s="88"/>
      <c r="H27" s="88"/>
      <c r="I27" s="89"/>
      <c r="J27" s="53"/>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row>
    <row r="28" spans="1:37" ht="12.75" customHeight="1">
      <c r="A28" s="11" t="s">
        <v>15</v>
      </c>
      <c r="B28" s="9"/>
      <c r="C28" s="12">
        <f>+SUM(C18:C27)</f>
        <v>1339395</v>
      </c>
      <c r="D28" s="75"/>
      <c r="E28" s="76"/>
      <c r="F28" s="76"/>
      <c r="G28" s="76"/>
      <c r="H28" s="76"/>
      <c r="I28" s="77"/>
      <c r="J28" s="53"/>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row>
    <row r="29" spans="1:37" ht="12.75" customHeight="1">
      <c r="A29" s="13"/>
      <c r="B29" s="110"/>
      <c r="C29" s="110"/>
      <c r="D29" s="110"/>
      <c r="E29" s="110"/>
      <c r="F29" s="110"/>
      <c r="G29" s="14"/>
      <c r="H29" s="15"/>
      <c r="I29" s="15"/>
      <c r="J29" s="53"/>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row>
    <row r="30" spans="1:37" ht="12.75">
      <c r="A30" s="11" t="s">
        <v>9</v>
      </c>
      <c r="B30" s="16"/>
      <c r="C30" s="17"/>
      <c r="D30" s="18" t="s">
        <v>51</v>
      </c>
      <c r="E30" s="19" t="s">
        <v>83</v>
      </c>
      <c r="F30" s="7" t="s">
        <v>1</v>
      </c>
      <c r="G30" s="7" t="s">
        <v>53</v>
      </c>
      <c r="H30" s="20"/>
      <c r="I30" s="20"/>
      <c r="J30" s="53"/>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row>
    <row r="31" spans="1:37" ht="12.75">
      <c r="A31" s="8" t="s">
        <v>74</v>
      </c>
      <c r="B31" s="9" t="s">
        <v>2</v>
      </c>
      <c r="C31" s="21"/>
      <c r="D31" s="22">
        <f>MAX(MIN(C34:C36),0)</f>
        <v>78197</v>
      </c>
      <c r="E31" s="23" t="s">
        <v>77</v>
      </c>
      <c r="F31" s="22">
        <f>+C32</f>
        <v>180000</v>
      </c>
      <c r="G31" s="22">
        <f>MAX(MIN(C34:C36),0)</f>
        <v>78197</v>
      </c>
      <c r="H31" s="24"/>
      <c r="I31" s="24"/>
      <c r="J31" s="53"/>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row>
    <row r="32" spans="1:37" ht="12.75">
      <c r="A32" s="8"/>
      <c r="B32" s="25" t="s">
        <v>91</v>
      </c>
      <c r="C32" s="10">
        <v>180000</v>
      </c>
      <c r="D32" s="22"/>
      <c r="E32" s="23"/>
      <c r="F32" s="22"/>
      <c r="G32" s="22"/>
      <c r="H32" s="24"/>
      <c r="I32" s="24"/>
      <c r="J32" s="53"/>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row>
    <row r="33" spans="1:37" ht="12.75">
      <c r="A33" s="8"/>
      <c r="B33" s="25" t="s">
        <v>152</v>
      </c>
      <c r="C33" s="26" t="s">
        <v>153</v>
      </c>
      <c r="D33" s="22"/>
      <c r="E33" s="23"/>
      <c r="F33" s="22"/>
      <c r="G33" s="22"/>
      <c r="H33" s="24"/>
      <c r="I33" s="24"/>
      <c r="J33" s="53"/>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row>
    <row r="34" spans="1:37" ht="12.75" customHeight="1">
      <c r="A34" s="8"/>
      <c r="B34" s="25" t="str">
        <f>IF(C33="M","50%","40%")&amp;" "&amp;"of Salary (Basic+DA)"</f>
        <v>50% of Salary (Basic+DA)</v>
      </c>
      <c r="C34" s="27">
        <f>IF(C33="M",(C18+C19)*0.5,(C18+C19)*0.4)</f>
        <v>509015</v>
      </c>
      <c r="D34" s="22"/>
      <c r="E34" s="23"/>
      <c r="F34" s="22"/>
      <c r="G34" s="22"/>
      <c r="H34" s="24"/>
      <c r="I34" s="24"/>
      <c r="J34" s="53"/>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row>
    <row r="35" spans="1:37" ht="12.75">
      <c r="A35" s="8"/>
      <c r="B35" s="25" t="s">
        <v>49</v>
      </c>
      <c r="C35" s="27">
        <f>+C20</f>
        <v>193864</v>
      </c>
      <c r="D35" s="22"/>
      <c r="E35" s="23"/>
      <c r="F35" s="22"/>
      <c r="G35" s="22"/>
      <c r="H35" s="24"/>
      <c r="I35" s="24"/>
      <c r="J35" s="53"/>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row>
    <row r="36" spans="1:37" ht="12.75">
      <c r="A36" s="8"/>
      <c r="B36" s="25" t="s">
        <v>86</v>
      </c>
      <c r="C36" s="27">
        <f>MAX((C32-((C18+C19)*0.1)),0)</f>
        <v>78197</v>
      </c>
      <c r="D36" s="22"/>
      <c r="E36" s="23"/>
      <c r="F36" s="22"/>
      <c r="G36" s="22"/>
      <c r="H36" s="24"/>
      <c r="I36" s="24"/>
      <c r="J36" s="53"/>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row>
    <row r="37" spans="1:37" ht="12.75">
      <c r="A37" s="8"/>
      <c r="B37" s="25" t="s">
        <v>70</v>
      </c>
      <c r="C37" s="27"/>
      <c r="D37" s="22"/>
      <c r="E37" s="23"/>
      <c r="F37" s="22"/>
      <c r="G37" s="22"/>
      <c r="H37" s="24"/>
      <c r="I37" s="24"/>
      <c r="J37" s="53"/>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row>
    <row r="38" spans="1:37" ht="12.75">
      <c r="A38" s="8" t="s">
        <v>78</v>
      </c>
      <c r="B38" s="25" t="s">
        <v>89</v>
      </c>
      <c r="C38" s="21"/>
      <c r="D38" s="27">
        <v>9600</v>
      </c>
      <c r="E38" s="21"/>
      <c r="F38" s="27">
        <f>+C21</f>
        <v>47001</v>
      </c>
      <c r="G38" s="27">
        <f>+IF((C21&lt;=0),0,MIN(C21,D38))</f>
        <v>9600</v>
      </c>
      <c r="H38" s="15"/>
      <c r="I38" s="15"/>
      <c r="J38" s="53"/>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row>
    <row r="39" spans="1:37" ht="12.75">
      <c r="A39" s="8" t="s">
        <v>81</v>
      </c>
      <c r="B39" s="25" t="s">
        <v>101</v>
      </c>
      <c r="C39" s="21"/>
      <c r="D39" s="27">
        <v>15000</v>
      </c>
      <c r="E39" s="21"/>
      <c r="F39" s="27">
        <f>+C22</f>
        <v>76500</v>
      </c>
      <c r="G39" s="27">
        <f>+IF((C22&lt;=0),0,MIN(C22,D39))</f>
        <v>15000</v>
      </c>
      <c r="H39" s="15"/>
      <c r="I39" s="15"/>
      <c r="J39" s="53"/>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row>
    <row r="40" spans="1:37" ht="12.75" customHeight="1">
      <c r="A40" s="3" t="s">
        <v>56</v>
      </c>
      <c r="B40" s="28"/>
      <c r="C40" s="17"/>
      <c r="D40" s="17"/>
      <c r="E40" s="21"/>
      <c r="F40" s="29"/>
      <c r="G40" s="12">
        <f>SUM(G31:G39)</f>
        <v>102797</v>
      </c>
      <c r="H40" s="30"/>
      <c r="I40" s="30"/>
      <c r="J40" s="53"/>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row>
    <row r="41" spans="1:37" ht="12.75" customHeight="1">
      <c r="A41" s="3"/>
      <c r="B41" s="28"/>
      <c r="C41" s="17"/>
      <c r="D41" s="17"/>
      <c r="E41" s="21"/>
      <c r="F41" s="29"/>
      <c r="G41" s="12"/>
      <c r="H41" s="30"/>
      <c r="I41" s="30"/>
      <c r="J41" s="53"/>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row>
    <row r="42" spans="1:37" ht="12.75" customHeight="1">
      <c r="A42" s="3" t="s">
        <v>79</v>
      </c>
      <c r="B42" s="28"/>
      <c r="C42" s="17"/>
      <c r="D42" s="17"/>
      <c r="E42" s="21"/>
      <c r="F42" s="21"/>
      <c r="G42" s="12">
        <f>+C28-G40</f>
        <v>1236598</v>
      </c>
      <c r="H42" s="30"/>
      <c r="I42" s="30"/>
      <c r="J42" s="53"/>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row>
    <row r="43" spans="1:37" ht="12.75">
      <c r="A43" s="13"/>
      <c r="B43" s="25" t="s">
        <v>90</v>
      </c>
      <c r="C43" s="17"/>
      <c r="D43" s="17"/>
      <c r="E43" s="21"/>
      <c r="F43" s="10">
        <v>0</v>
      </c>
      <c r="G43" s="27">
        <f>+F43</f>
        <v>0</v>
      </c>
      <c r="H43" s="30"/>
      <c r="I43" s="30"/>
      <c r="J43" s="53"/>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row>
    <row r="44" spans="1:37" ht="12.75">
      <c r="A44" s="13"/>
      <c r="B44" s="25" t="s">
        <v>64</v>
      </c>
      <c r="C44" s="21"/>
      <c r="D44" s="27">
        <v>150000</v>
      </c>
      <c r="E44" s="31" t="s">
        <v>17</v>
      </c>
      <c r="F44" s="10">
        <v>33103</v>
      </c>
      <c r="G44" s="27">
        <f>IF(ISBLANK(F44),0,MIN(F44,D44))</f>
        <v>33103</v>
      </c>
      <c r="H44" s="32"/>
      <c r="I44" s="32"/>
      <c r="J44" s="53"/>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row>
    <row r="45" spans="1:37" ht="12.75">
      <c r="A45" s="13"/>
      <c r="B45" s="25" t="s">
        <v>102</v>
      </c>
      <c r="C45" s="21"/>
      <c r="D45" s="21"/>
      <c r="E45" s="21"/>
      <c r="F45" s="10">
        <v>46750</v>
      </c>
      <c r="G45" s="27">
        <f>+F45</f>
        <v>46750</v>
      </c>
      <c r="H45" s="15"/>
      <c r="I45" s="33"/>
      <c r="J45" s="53"/>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row>
    <row r="46" spans="1:37" ht="12.75" customHeight="1">
      <c r="A46" s="3" t="s">
        <v>14</v>
      </c>
      <c r="B46" s="28"/>
      <c r="C46" s="17"/>
      <c r="D46" s="17"/>
      <c r="E46" s="21"/>
      <c r="F46" s="14"/>
      <c r="G46" s="12">
        <f>((G42+G43)-G44)+G45</f>
        <v>1250245</v>
      </c>
      <c r="H46" s="30"/>
      <c r="I46" s="33"/>
      <c r="J46" s="53"/>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row>
    <row r="47" spans="1:37" ht="15.75">
      <c r="A47" s="111" t="s">
        <v>55</v>
      </c>
      <c r="B47" s="112"/>
      <c r="C47" s="112"/>
      <c r="D47" s="112"/>
      <c r="E47" s="113"/>
      <c r="F47" s="114"/>
      <c r="G47" s="115"/>
      <c r="H47" s="114"/>
      <c r="I47" s="115"/>
      <c r="J47" s="53"/>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row>
    <row r="48" spans="1:37" ht="12.75" customHeight="1">
      <c r="A48" s="116"/>
      <c r="B48" s="117"/>
      <c r="C48" s="118"/>
      <c r="D48" s="34" t="s">
        <v>83</v>
      </c>
      <c r="E48" s="34" t="s">
        <v>1</v>
      </c>
      <c r="F48" s="34" t="s">
        <v>51</v>
      </c>
      <c r="G48" s="34" t="s">
        <v>53</v>
      </c>
      <c r="H48" s="34"/>
      <c r="I48" s="34"/>
      <c r="J48" s="53"/>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row>
    <row r="49" spans="1:37" ht="12.75" customHeight="1">
      <c r="A49" s="119" t="s">
        <v>45</v>
      </c>
      <c r="B49" s="120"/>
      <c r="C49" s="120"/>
      <c r="D49" s="120"/>
      <c r="E49" s="121"/>
      <c r="F49" s="21"/>
      <c r="G49" s="19"/>
      <c r="H49" s="21"/>
      <c r="I49" s="19"/>
      <c r="J49" s="53"/>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row>
    <row r="50" spans="1:37" ht="12.75" customHeight="1">
      <c r="A50" s="11" t="s">
        <v>24</v>
      </c>
      <c r="B50" s="16"/>
      <c r="C50" s="17"/>
      <c r="D50" s="19"/>
      <c r="E50" s="19"/>
      <c r="F50" s="19"/>
      <c r="G50" s="19"/>
      <c r="H50" s="19"/>
      <c r="I50" s="19"/>
      <c r="J50" s="53"/>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row>
    <row r="51" spans="1:37" ht="25.5">
      <c r="A51" s="8" t="s">
        <v>27</v>
      </c>
      <c r="B51" s="9" t="s">
        <v>82</v>
      </c>
      <c r="C51" s="21"/>
      <c r="D51" s="31" t="s">
        <v>84</v>
      </c>
      <c r="E51" s="10">
        <v>9265</v>
      </c>
      <c r="F51" s="35">
        <f>+IF((C16="Sr.Citizen"),20000,15000)</f>
        <v>15000</v>
      </c>
      <c r="G51" s="27">
        <f>IF(ISBLANK(E51),0,MIN(E51,F51))</f>
        <v>9265</v>
      </c>
      <c r="H51" s="35"/>
      <c r="I51" s="27"/>
      <c r="J51" s="53"/>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row>
    <row r="52" spans="1:37" ht="38.25">
      <c r="A52" s="8" t="s">
        <v>25</v>
      </c>
      <c r="B52" s="9" t="s">
        <v>155</v>
      </c>
      <c r="C52" s="36">
        <v>0</v>
      </c>
      <c r="D52" s="31" t="s">
        <v>97</v>
      </c>
      <c r="E52" s="10">
        <v>9236</v>
      </c>
      <c r="F52" s="35">
        <f>IF(ISBLANK(C52),15000,IF((C52="PSS"),20000,15000))</f>
        <v>15000</v>
      </c>
      <c r="G52" s="27">
        <f>IF(ISBLANK(E52),0,MIN(E52,F52))</f>
        <v>9236</v>
      </c>
      <c r="H52" s="35"/>
      <c r="I52" s="27"/>
      <c r="J52" s="53"/>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row>
    <row r="53" spans="1:37" ht="12.75" customHeight="1">
      <c r="A53" s="8"/>
      <c r="B53" s="9"/>
      <c r="C53" s="21"/>
      <c r="D53" s="31"/>
      <c r="E53" s="27"/>
      <c r="F53" s="35"/>
      <c r="G53" s="27"/>
      <c r="H53" s="35"/>
      <c r="I53" s="27"/>
      <c r="J53" s="53"/>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row>
    <row r="54" spans="1:37" ht="12.75" customHeight="1">
      <c r="A54" s="8" t="s">
        <v>41</v>
      </c>
      <c r="B54" s="21" t="s">
        <v>85</v>
      </c>
      <c r="C54" s="21"/>
      <c r="D54" s="31"/>
      <c r="E54" s="21"/>
      <c r="F54" s="31"/>
      <c r="G54" s="21"/>
      <c r="H54" s="31"/>
      <c r="I54" s="21"/>
      <c r="J54" s="53"/>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row>
    <row r="55" spans="1:37" ht="25.5">
      <c r="A55" s="8"/>
      <c r="B55" s="9" t="s">
        <v>158</v>
      </c>
      <c r="C55" s="36" t="s">
        <v>156</v>
      </c>
      <c r="D55" s="31" t="s">
        <v>58</v>
      </c>
      <c r="E55" s="10">
        <v>0</v>
      </c>
      <c r="F55" s="35">
        <f>IF(ISBLANK(C55),50000,IF((C55="L80"),50000,100000))</f>
        <v>50000</v>
      </c>
      <c r="G55" s="27">
        <f>IF(ISBLANK(E55),0,MIN(E55,F55))</f>
        <v>0</v>
      </c>
      <c r="H55" s="35"/>
      <c r="I55" s="27"/>
      <c r="J55" s="53"/>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row>
    <row r="56" spans="1:37" ht="12.75" customHeight="1">
      <c r="A56" s="8"/>
      <c r="B56" s="9"/>
      <c r="C56" s="21"/>
      <c r="D56" s="31" t="s">
        <v>13</v>
      </c>
      <c r="E56" s="21"/>
      <c r="F56" s="31"/>
      <c r="G56" s="21"/>
      <c r="H56" s="31"/>
      <c r="I56" s="21"/>
      <c r="J56" s="53"/>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row>
    <row r="57" spans="1:37" ht="12.75" customHeight="1">
      <c r="A57" s="8" t="s">
        <v>40</v>
      </c>
      <c r="B57" s="21" t="s">
        <v>18</v>
      </c>
      <c r="C57" s="21"/>
      <c r="D57" s="31"/>
      <c r="E57" s="21"/>
      <c r="F57" s="31"/>
      <c r="G57" s="21"/>
      <c r="H57" s="31"/>
      <c r="I57" s="21"/>
      <c r="J57" s="53"/>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row>
    <row r="58" spans="1:37" ht="12.75">
      <c r="A58" s="8"/>
      <c r="B58" s="9" t="s">
        <v>99</v>
      </c>
      <c r="C58" s="36" t="s">
        <v>46</v>
      </c>
      <c r="D58" s="31" t="s">
        <v>21</v>
      </c>
      <c r="E58" s="10">
        <v>0</v>
      </c>
      <c r="F58" s="35">
        <f>+IF(OR((L23="Sr. Citizen"),(C58="Yes")),60000,40000)</f>
        <v>40000</v>
      </c>
      <c r="G58" s="27">
        <f>IF(ISBLANK(E58),0,MIN(E58,F58))</f>
        <v>0</v>
      </c>
      <c r="H58" s="35"/>
      <c r="I58" s="27"/>
      <c r="J58" s="53"/>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row>
    <row r="59" spans="1:37" ht="12.75" customHeight="1">
      <c r="A59" s="8"/>
      <c r="B59" s="9"/>
      <c r="C59" s="21"/>
      <c r="D59" s="31"/>
      <c r="E59" s="21"/>
      <c r="F59" s="31"/>
      <c r="G59" s="21"/>
      <c r="H59" s="31"/>
      <c r="I59" s="21"/>
      <c r="J59" s="53"/>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row>
    <row r="60" spans="1:19" ht="25.5">
      <c r="A60" s="8" t="s">
        <v>39</v>
      </c>
      <c r="B60" s="9" t="s">
        <v>92</v>
      </c>
      <c r="C60" s="21"/>
      <c r="D60" s="31"/>
      <c r="E60" s="21"/>
      <c r="F60" s="35"/>
      <c r="G60" s="21"/>
      <c r="H60" s="35"/>
      <c r="I60" s="21"/>
      <c r="J60" s="2"/>
      <c r="L60" s="48"/>
      <c r="M60" s="48"/>
      <c r="N60" s="48"/>
      <c r="O60" s="48"/>
      <c r="P60" s="48"/>
      <c r="Q60" s="48"/>
      <c r="R60" s="48"/>
      <c r="S60" s="48"/>
    </row>
    <row r="61" spans="1:19" ht="25.5">
      <c r="A61" s="8"/>
      <c r="B61" s="9" t="s">
        <v>159</v>
      </c>
      <c r="C61" s="36" t="s">
        <v>157</v>
      </c>
      <c r="D61" s="31" t="s">
        <v>61</v>
      </c>
      <c r="E61" s="10">
        <v>0</v>
      </c>
      <c r="F61" s="35">
        <f>IF(ISBLANK(C61),50000,IF((C61="L80"),50000,75000))</f>
        <v>75000</v>
      </c>
      <c r="G61" s="27">
        <f>IF(ISBLANK(E61),0,MIN(E61,F61))</f>
        <v>0</v>
      </c>
      <c r="H61" s="35"/>
      <c r="I61" s="27"/>
      <c r="J61" s="2"/>
      <c r="L61" s="48"/>
      <c r="M61" s="48"/>
      <c r="N61" s="48"/>
      <c r="O61" s="48"/>
      <c r="P61" s="48"/>
      <c r="Q61" s="48"/>
      <c r="R61" s="48"/>
      <c r="S61" s="48"/>
    </row>
    <row r="62" spans="1:19" ht="12.75" customHeight="1">
      <c r="A62" s="8"/>
      <c r="B62" s="9"/>
      <c r="C62" s="21"/>
      <c r="D62" s="31"/>
      <c r="E62" s="27"/>
      <c r="F62" s="35"/>
      <c r="G62" s="27"/>
      <c r="H62" s="35"/>
      <c r="I62" s="27"/>
      <c r="J62" s="2"/>
      <c r="L62" s="48"/>
      <c r="M62" s="48"/>
      <c r="N62" s="48"/>
      <c r="O62" s="48"/>
      <c r="P62" s="48"/>
      <c r="Q62" s="48"/>
      <c r="R62" s="48"/>
      <c r="S62" s="48"/>
    </row>
    <row r="63" spans="1:19" ht="25.5">
      <c r="A63" s="8" t="s">
        <v>37</v>
      </c>
      <c r="B63" s="9" t="s">
        <v>19</v>
      </c>
      <c r="C63" s="21"/>
      <c r="D63" s="31" t="s">
        <v>103</v>
      </c>
      <c r="E63" s="10">
        <v>0</v>
      </c>
      <c r="F63" s="31" t="s">
        <v>107</v>
      </c>
      <c r="G63" s="27">
        <f>IF(ISBLANK(E63),0,E63)</f>
        <v>0</v>
      </c>
      <c r="H63" s="31"/>
      <c r="I63" s="27"/>
      <c r="J63" s="2"/>
      <c r="L63" s="48"/>
      <c r="M63" s="48"/>
      <c r="N63" s="48"/>
      <c r="O63" s="48"/>
      <c r="P63" s="48"/>
      <c r="Q63" s="48"/>
      <c r="R63" s="48"/>
      <c r="S63" s="48"/>
    </row>
    <row r="64" spans="1:19" ht="12.75" customHeight="1">
      <c r="A64" s="11" t="s">
        <v>66</v>
      </c>
      <c r="B64" s="16"/>
      <c r="C64" s="21"/>
      <c r="D64" s="31"/>
      <c r="E64" s="21"/>
      <c r="F64" s="31"/>
      <c r="G64" s="12">
        <f>((((+G51+G52)+G55)+G58)+G61)+G63</f>
        <v>18501</v>
      </c>
      <c r="H64" s="31"/>
      <c r="I64" s="12"/>
      <c r="J64" s="2"/>
      <c r="L64" s="48"/>
      <c r="M64" s="48"/>
      <c r="N64" s="48"/>
      <c r="O64" s="48"/>
      <c r="P64" s="48"/>
      <c r="Q64" s="48"/>
      <c r="R64" s="48"/>
      <c r="S64" s="48"/>
    </row>
    <row r="65" spans="1:19" ht="12.75" customHeight="1">
      <c r="A65" s="13"/>
      <c r="B65" s="9"/>
      <c r="C65" s="21"/>
      <c r="D65" s="31"/>
      <c r="E65" s="21"/>
      <c r="F65" s="31"/>
      <c r="G65" s="21"/>
      <c r="H65" s="31"/>
      <c r="I65" s="21"/>
      <c r="J65" s="2"/>
      <c r="L65" s="48"/>
      <c r="M65" s="48"/>
      <c r="N65" s="48"/>
      <c r="O65" s="48"/>
      <c r="P65" s="48"/>
      <c r="Q65" s="48"/>
      <c r="R65" s="48"/>
      <c r="S65" s="48"/>
    </row>
    <row r="66" spans="1:19" ht="12.75" customHeight="1">
      <c r="A66" s="11" t="s">
        <v>20</v>
      </c>
      <c r="B66" s="16"/>
      <c r="C66" s="21"/>
      <c r="D66" s="31"/>
      <c r="E66" s="21"/>
      <c r="F66" s="22"/>
      <c r="G66" s="19"/>
      <c r="H66" s="22"/>
      <c r="I66" s="19"/>
      <c r="J66" s="2"/>
      <c r="L66" s="48"/>
      <c r="M66" s="48"/>
      <c r="N66" s="48"/>
      <c r="O66" s="48"/>
      <c r="P66" s="48"/>
      <c r="Q66" s="48"/>
      <c r="R66" s="48"/>
      <c r="S66" s="48"/>
    </row>
    <row r="67" spans="1:19" ht="12.75">
      <c r="A67" s="8" t="s">
        <v>38</v>
      </c>
      <c r="B67" s="90" t="s">
        <v>95</v>
      </c>
      <c r="C67" s="91"/>
      <c r="D67" s="31" t="s">
        <v>105</v>
      </c>
      <c r="E67" s="27">
        <f>+(C18+C19)*F67</f>
        <v>122163.59999999999</v>
      </c>
      <c r="F67" s="37">
        <v>0.12</v>
      </c>
      <c r="G67" s="27">
        <f>IF(ISBLANK(E67),0,E67)</f>
        <v>122163.59999999999</v>
      </c>
      <c r="H67" s="37"/>
      <c r="I67" s="27"/>
      <c r="J67" s="2"/>
      <c r="L67" s="48"/>
      <c r="M67" s="48"/>
      <c r="N67" s="48"/>
      <c r="O67" s="48"/>
      <c r="P67" s="48"/>
      <c r="Q67" s="48"/>
      <c r="R67" s="48"/>
      <c r="S67" s="48"/>
    </row>
    <row r="68" spans="1:19" ht="12.75">
      <c r="A68" s="8" t="s">
        <v>30</v>
      </c>
      <c r="B68" s="90" t="s">
        <v>42</v>
      </c>
      <c r="C68" s="91"/>
      <c r="D68" s="31" t="s">
        <v>105</v>
      </c>
      <c r="E68" s="10">
        <v>0</v>
      </c>
      <c r="F68" s="22"/>
      <c r="G68" s="27">
        <f>IF(ISBLANK(E68),0,MIN(E68,F68))</f>
        <v>0</v>
      </c>
      <c r="H68" s="22"/>
      <c r="I68" s="27"/>
      <c r="J68" s="2"/>
      <c r="L68" s="48"/>
      <c r="M68" s="48"/>
      <c r="N68" s="48"/>
      <c r="O68" s="48"/>
      <c r="P68" s="48"/>
      <c r="Q68" s="48"/>
      <c r="R68" s="48"/>
      <c r="S68" s="48"/>
    </row>
    <row r="69" spans="1:19" ht="12.75">
      <c r="A69" s="8" t="s">
        <v>28</v>
      </c>
      <c r="B69" s="90" t="s">
        <v>48</v>
      </c>
      <c r="C69" s="91"/>
      <c r="D69" s="31" t="s">
        <v>62</v>
      </c>
      <c r="E69" s="10">
        <v>0</v>
      </c>
      <c r="F69" s="22">
        <v>10000</v>
      </c>
      <c r="G69" s="27">
        <f aca="true" t="shared" si="0" ref="G69:G82">IF(ISBLANK(E69),0,MIN(E69,F69))</f>
        <v>0</v>
      </c>
      <c r="H69" s="22"/>
      <c r="I69" s="27"/>
      <c r="J69" s="2"/>
      <c r="L69" s="48"/>
      <c r="M69" s="48"/>
      <c r="N69" s="48"/>
      <c r="O69" s="48"/>
      <c r="P69" s="48"/>
      <c r="Q69" s="48"/>
      <c r="R69" s="48"/>
      <c r="S69" s="48"/>
    </row>
    <row r="70" spans="1:19" ht="12.75">
      <c r="A70" s="8" t="s">
        <v>26</v>
      </c>
      <c r="B70" s="90" t="s">
        <v>108</v>
      </c>
      <c r="C70" s="91"/>
      <c r="D70" s="31" t="s">
        <v>105</v>
      </c>
      <c r="E70" s="10">
        <v>20000</v>
      </c>
      <c r="F70" s="22"/>
      <c r="G70" s="27">
        <f t="shared" si="0"/>
        <v>20000</v>
      </c>
      <c r="H70" s="22"/>
      <c r="I70" s="27"/>
      <c r="J70" s="2"/>
      <c r="L70" s="48"/>
      <c r="M70" s="48"/>
      <c r="N70" s="48"/>
      <c r="O70" s="48"/>
      <c r="P70" s="48"/>
      <c r="Q70" s="48"/>
      <c r="R70" s="48"/>
      <c r="S70" s="48"/>
    </row>
    <row r="71" spans="1:19" ht="12.75">
      <c r="A71" s="8" t="s">
        <v>22</v>
      </c>
      <c r="B71" s="90" t="s">
        <v>12</v>
      </c>
      <c r="C71" s="91"/>
      <c r="D71" s="31" t="s">
        <v>105</v>
      </c>
      <c r="E71" s="10">
        <v>10000</v>
      </c>
      <c r="F71" s="22">
        <v>70000</v>
      </c>
      <c r="G71" s="27">
        <f t="shared" si="0"/>
        <v>10000</v>
      </c>
      <c r="H71" s="22"/>
      <c r="I71" s="27"/>
      <c r="J71" s="2"/>
      <c r="L71" s="48"/>
      <c r="M71" s="48"/>
      <c r="N71" s="48"/>
      <c r="O71" s="48"/>
      <c r="P71" s="48"/>
      <c r="Q71" s="48"/>
      <c r="R71" s="48"/>
      <c r="S71" s="48"/>
    </row>
    <row r="72" spans="1:19" ht="12.75">
      <c r="A72" s="8" t="s">
        <v>35</v>
      </c>
      <c r="B72" s="90" t="s">
        <v>16</v>
      </c>
      <c r="C72" s="91"/>
      <c r="D72" s="31" t="s">
        <v>105</v>
      </c>
      <c r="E72" s="10">
        <v>30000</v>
      </c>
      <c r="F72" s="22"/>
      <c r="G72" s="27">
        <f t="shared" si="0"/>
        <v>30000</v>
      </c>
      <c r="H72" s="22"/>
      <c r="I72" s="27"/>
      <c r="J72" s="2"/>
      <c r="L72" s="48"/>
      <c r="M72" s="48"/>
      <c r="N72" s="48"/>
      <c r="O72" s="48"/>
      <c r="P72" s="48"/>
      <c r="Q72" s="48"/>
      <c r="R72" s="48"/>
      <c r="S72" s="48"/>
    </row>
    <row r="73" spans="1:19" ht="12.75">
      <c r="A73" s="8" t="s">
        <v>34</v>
      </c>
      <c r="B73" s="90" t="s">
        <v>36</v>
      </c>
      <c r="C73" s="91"/>
      <c r="D73" s="31" t="s">
        <v>105</v>
      </c>
      <c r="E73" s="10">
        <v>0</v>
      </c>
      <c r="F73" s="22"/>
      <c r="G73" s="27">
        <f t="shared" si="0"/>
        <v>0</v>
      </c>
      <c r="H73" s="22"/>
      <c r="I73" s="27"/>
      <c r="J73" s="2"/>
      <c r="L73" s="48"/>
      <c r="M73" s="48"/>
      <c r="N73" s="48"/>
      <c r="O73" s="48"/>
      <c r="P73" s="48"/>
      <c r="Q73" s="48"/>
      <c r="R73" s="48"/>
      <c r="S73" s="48"/>
    </row>
    <row r="74" spans="1:19" ht="12.75">
      <c r="A74" s="8" t="s">
        <v>33</v>
      </c>
      <c r="B74" s="90" t="s">
        <v>94</v>
      </c>
      <c r="C74" s="91"/>
      <c r="D74" s="31" t="s">
        <v>105</v>
      </c>
      <c r="E74" s="10">
        <v>0</v>
      </c>
      <c r="F74" s="22"/>
      <c r="G74" s="27">
        <f t="shared" si="0"/>
        <v>0</v>
      </c>
      <c r="H74" s="22"/>
      <c r="I74" s="27"/>
      <c r="J74" s="2"/>
      <c r="L74" s="48"/>
      <c r="M74" s="48"/>
      <c r="N74" s="48"/>
      <c r="O74" s="48"/>
      <c r="P74" s="48"/>
      <c r="Q74" s="48"/>
      <c r="R74" s="48"/>
      <c r="S74" s="48"/>
    </row>
    <row r="75" spans="1:19" ht="12.75">
      <c r="A75" s="8" t="s">
        <v>32</v>
      </c>
      <c r="B75" s="90" t="s">
        <v>98</v>
      </c>
      <c r="C75" s="91"/>
      <c r="D75" s="31" t="s">
        <v>105</v>
      </c>
      <c r="E75" s="10">
        <v>0</v>
      </c>
      <c r="F75" s="22"/>
      <c r="G75" s="27">
        <f t="shared" si="0"/>
        <v>0</v>
      </c>
      <c r="H75" s="22"/>
      <c r="I75" s="27"/>
      <c r="J75" s="2"/>
      <c r="L75" s="48"/>
      <c r="M75" s="48"/>
      <c r="N75" s="48"/>
      <c r="O75" s="48"/>
      <c r="P75" s="48"/>
      <c r="Q75" s="48"/>
      <c r="R75" s="48"/>
      <c r="S75" s="48"/>
    </row>
    <row r="76" spans="1:19" ht="12.75">
      <c r="A76" s="8" t="s">
        <v>7</v>
      </c>
      <c r="B76" s="128" t="s">
        <v>88</v>
      </c>
      <c r="C76" s="129"/>
      <c r="D76" s="31" t="s">
        <v>116</v>
      </c>
      <c r="E76" s="10">
        <v>0</v>
      </c>
      <c r="F76" s="22">
        <v>20000</v>
      </c>
      <c r="G76" s="27">
        <v>0</v>
      </c>
      <c r="H76" s="22"/>
      <c r="I76" s="27"/>
      <c r="J76" s="2"/>
      <c r="L76" s="48"/>
      <c r="M76" s="48"/>
      <c r="N76" s="48"/>
      <c r="O76" s="48"/>
      <c r="P76" s="48"/>
      <c r="Q76" s="48"/>
      <c r="R76" s="48"/>
      <c r="S76" s="48"/>
    </row>
    <row r="77" spans="1:19" ht="12.75">
      <c r="A77" s="8" t="s">
        <v>8</v>
      </c>
      <c r="B77" s="90" t="s">
        <v>54</v>
      </c>
      <c r="C77" s="91"/>
      <c r="D77" s="31" t="s">
        <v>105</v>
      </c>
      <c r="E77" s="10">
        <v>0</v>
      </c>
      <c r="F77" s="22"/>
      <c r="G77" s="27">
        <f t="shared" si="0"/>
        <v>0</v>
      </c>
      <c r="H77" s="22"/>
      <c r="I77" s="27"/>
      <c r="J77" s="2"/>
      <c r="L77" s="48"/>
      <c r="M77" s="48"/>
      <c r="N77" s="48"/>
      <c r="O77" s="48"/>
      <c r="P77" s="48"/>
      <c r="Q77" s="48"/>
      <c r="R77" s="48"/>
      <c r="S77" s="48"/>
    </row>
    <row r="78" spans="1:19" ht="12.75">
      <c r="A78" s="8" t="s">
        <v>10</v>
      </c>
      <c r="B78" s="90" t="s">
        <v>87</v>
      </c>
      <c r="C78" s="91"/>
      <c r="D78" s="31" t="s">
        <v>105</v>
      </c>
      <c r="E78" s="10">
        <v>0</v>
      </c>
      <c r="F78" s="22"/>
      <c r="G78" s="27">
        <f t="shared" si="0"/>
        <v>0</v>
      </c>
      <c r="H78" s="22"/>
      <c r="I78" s="27"/>
      <c r="J78" s="2"/>
      <c r="L78" s="48"/>
      <c r="M78" s="48"/>
      <c r="N78" s="48"/>
      <c r="O78" s="48"/>
      <c r="P78" s="48"/>
      <c r="Q78" s="48"/>
      <c r="R78" s="48"/>
      <c r="S78" s="48"/>
    </row>
    <row r="79" spans="1:19" ht="12.75">
      <c r="A79" s="8" t="s">
        <v>3</v>
      </c>
      <c r="B79" s="90" t="s">
        <v>47</v>
      </c>
      <c r="C79" s="91"/>
      <c r="D79" s="31" t="s">
        <v>105</v>
      </c>
      <c r="E79" s="10">
        <v>0</v>
      </c>
      <c r="F79" s="22"/>
      <c r="G79" s="27">
        <f t="shared" si="0"/>
        <v>0</v>
      </c>
      <c r="H79" s="22"/>
      <c r="I79" s="27"/>
      <c r="J79" s="2"/>
      <c r="L79" s="48"/>
      <c r="M79" s="48"/>
      <c r="N79" s="48"/>
      <c r="O79" s="48"/>
      <c r="P79" s="48"/>
      <c r="Q79" s="48"/>
      <c r="R79" s="48"/>
      <c r="S79" s="48"/>
    </row>
    <row r="80" spans="1:19" ht="12.75">
      <c r="A80" s="8" t="s">
        <v>4</v>
      </c>
      <c r="B80" s="90" t="s">
        <v>63</v>
      </c>
      <c r="C80" s="91"/>
      <c r="D80" s="31" t="s">
        <v>105</v>
      </c>
      <c r="E80" s="10"/>
      <c r="F80" s="22"/>
      <c r="G80" s="27">
        <f t="shared" si="0"/>
        <v>0</v>
      </c>
      <c r="H80" s="22"/>
      <c r="I80" s="27"/>
      <c r="J80" s="2"/>
      <c r="L80" s="48"/>
      <c r="M80" s="48"/>
      <c r="N80" s="48"/>
      <c r="O80" s="48"/>
      <c r="P80" s="48"/>
      <c r="Q80" s="48"/>
      <c r="R80" s="48"/>
      <c r="S80" s="48"/>
    </row>
    <row r="81" spans="1:19" ht="12.75">
      <c r="A81" s="8" t="s">
        <v>5</v>
      </c>
      <c r="B81" s="90" t="s">
        <v>65</v>
      </c>
      <c r="C81" s="91"/>
      <c r="D81" s="31" t="s">
        <v>105</v>
      </c>
      <c r="E81" s="10">
        <v>0</v>
      </c>
      <c r="F81" s="22"/>
      <c r="G81" s="27">
        <f t="shared" si="0"/>
        <v>0</v>
      </c>
      <c r="H81" s="22"/>
      <c r="I81" s="27"/>
      <c r="J81" s="2"/>
      <c r="L81" s="48"/>
      <c r="M81" s="48"/>
      <c r="N81" s="48"/>
      <c r="O81" s="48"/>
      <c r="P81" s="48"/>
      <c r="Q81" s="48"/>
      <c r="R81" s="48"/>
      <c r="S81" s="48"/>
    </row>
    <row r="82" spans="1:19" ht="12.75">
      <c r="A82" s="8" t="s">
        <v>6</v>
      </c>
      <c r="B82" s="90" t="s">
        <v>31</v>
      </c>
      <c r="C82" s="91"/>
      <c r="D82" s="31" t="s">
        <v>105</v>
      </c>
      <c r="E82" s="10">
        <v>0</v>
      </c>
      <c r="F82" s="22"/>
      <c r="G82" s="27">
        <f t="shared" si="0"/>
        <v>0</v>
      </c>
      <c r="H82" s="22"/>
      <c r="I82" s="27"/>
      <c r="J82" s="2"/>
      <c r="L82" s="48"/>
      <c r="M82" s="48"/>
      <c r="N82" s="48"/>
      <c r="O82" s="48"/>
      <c r="P82" s="48"/>
      <c r="Q82" s="48"/>
      <c r="R82" s="48"/>
      <c r="S82" s="48"/>
    </row>
    <row r="83" spans="1:19" ht="12.75" customHeight="1">
      <c r="A83" s="11" t="s">
        <v>29</v>
      </c>
      <c r="B83" s="16"/>
      <c r="C83" s="21"/>
      <c r="D83" s="21"/>
      <c r="E83" s="12">
        <f>SUM(E67:E82)</f>
        <v>182163.59999999998</v>
      </c>
      <c r="F83" s="21"/>
      <c r="G83" s="12">
        <f>+MIN((MIN((SUM(G67:G82)-G76),100000)+G76),120000)</f>
        <v>100000</v>
      </c>
      <c r="H83" s="21"/>
      <c r="I83" s="12"/>
      <c r="J83" s="2"/>
      <c r="L83" s="48"/>
      <c r="M83" s="48"/>
      <c r="N83" s="48"/>
      <c r="O83" s="48"/>
      <c r="P83" s="48"/>
      <c r="Q83" s="48"/>
      <c r="R83" s="48"/>
      <c r="S83" s="48"/>
    </row>
    <row r="84" spans="1:19" ht="12.75" customHeight="1">
      <c r="A84" s="11" t="s">
        <v>100</v>
      </c>
      <c r="B84" s="16"/>
      <c r="C84" s="17"/>
      <c r="D84" s="21"/>
      <c r="E84" s="14"/>
      <c r="F84" s="17"/>
      <c r="G84" s="12">
        <f>+G83+G64</f>
        <v>118501</v>
      </c>
      <c r="H84" s="17"/>
      <c r="I84" s="12"/>
      <c r="J84" s="2"/>
      <c r="L84" s="48"/>
      <c r="M84" s="48"/>
      <c r="N84" s="48"/>
      <c r="O84" s="48"/>
      <c r="P84" s="48"/>
      <c r="Q84" s="48"/>
      <c r="R84" s="48"/>
      <c r="S84" s="48"/>
    </row>
    <row r="85" spans="1:19" ht="12.75" customHeight="1">
      <c r="A85" s="95" t="s">
        <v>117</v>
      </c>
      <c r="B85" s="96"/>
      <c r="C85" s="97"/>
      <c r="D85" s="17"/>
      <c r="E85" s="14"/>
      <c r="F85" s="17"/>
      <c r="G85" s="12"/>
      <c r="H85" s="17"/>
      <c r="I85" s="12"/>
      <c r="J85" s="2"/>
      <c r="L85" s="48"/>
      <c r="M85" s="48"/>
      <c r="N85" s="48"/>
      <c r="O85" s="48"/>
      <c r="P85" s="48"/>
      <c r="Q85" s="48"/>
      <c r="R85" s="48"/>
      <c r="S85" s="48"/>
    </row>
    <row r="86" spans="1:19" ht="12.75" customHeight="1">
      <c r="A86" s="46" t="s">
        <v>112</v>
      </c>
      <c r="B86" s="45"/>
      <c r="C86" s="45"/>
      <c r="D86" s="79" t="s">
        <v>114</v>
      </c>
      <c r="E86" s="10">
        <v>0</v>
      </c>
      <c r="F86" s="21">
        <v>5000</v>
      </c>
      <c r="G86" s="12">
        <f>IF(ISBLANK(E86),0,MIN(E86,F86))</f>
        <v>0</v>
      </c>
      <c r="H86" s="17"/>
      <c r="I86" s="12"/>
      <c r="J86" s="2"/>
      <c r="L86" s="48"/>
      <c r="M86" s="48"/>
      <c r="N86" s="48"/>
      <c r="O86" s="48"/>
      <c r="P86" s="48"/>
      <c r="Q86" s="48"/>
      <c r="R86" s="48"/>
      <c r="S86" s="48"/>
    </row>
    <row r="87" spans="1:19" ht="12.75" customHeight="1">
      <c r="A87" s="46" t="s">
        <v>113</v>
      </c>
      <c r="B87" s="45"/>
      <c r="C87" s="45"/>
      <c r="D87" s="79" t="s">
        <v>115</v>
      </c>
      <c r="E87" s="10">
        <v>2990</v>
      </c>
      <c r="F87" s="17"/>
      <c r="G87" s="12">
        <f>IF(ISBLANK(E87),0,MIN(E87,F87))</f>
        <v>2990</v>
      </c>
      <c r="H87" s="17"/>
      <c r="I87" s="12"/>
      <c r="J87" s="2"/>
      <c r="L87" s="48"/>
      <c r="M87" s="48"/>
      <c r="N87" s="48"/>
      <c r="O87" s="48"/>
      <c r="P87" s="48"/>
      <c r="Q87" s="48"/>
      <c r="R87" s="48"/>
      <c r="S87" s="48"/>
    </row>
    <row r="88" spans="1:19" ht="12.75" customHeight="1">
      <c r="A88" s="11" t="s">
        <v>43</v>
      </c>
      <c r="B88" s="16"/>
      <c r="C88" s="17"/>
      <c r="D88" s="21"/>
      <c r="E88" s="14"/>
      <c r="F88" s="17"/>
      <c r="G88" s="12">
        <f>MAX(((G46-G64)-G83-G86-G87),0)</f>
        <v>1128754</v>
      </c>
      <c r="H88" s="17"/>
      <c r="I88" s="12"/>
      <c r="J88" s="2"/>
      <c r="L88" s="48"/>
      <c r="M88" s="48"/>
      <c r="N88" s="48"/>
      <c r="O88" s="48"/>
      <c r="P88" s="48"/>
      <c r="Q88" s="48"/>
      <c r="R88" s="48"/>
      <c r="S88" s="48"/>
    </row>
    <row r="89" spans="1:19" ht="12.75" customHeight="1">
      <c r="A89" s="11" t="s">
        <v>44</v>
      </c>
      <c r="B89" s="16"/>
      <c r="C89" s="17"/>
      <c r="D89" s="21"/>
      <c r="E89" s="29"/>
      <c r="F89" s="17"/>
      <c r="G89" s="12">
        <f>MAX(IF((C16="Male"),IF((G88&gt;E18),IF((G88&gt;F18),IF((G88&gt;G18),IF((G88&gt;1000000),(152000+(0.3*(G88-1000000))),(92000+(0.3*(G88-G18)))),(32000+(0.2*(G88-F18)))),(0.1*(G88-E18))),0),IF((C16="Female"),IF((G88&gt;E19),IF((G88&gt;F19),IF((G88&gt;G19),IF((G88&gt;1000000),(151000+(0.3*(G88-1000000))),(91000+(0.3*(G88-G19)))),(31000+(0.2*(G88-F19)))),(0.1*(G88-E19))),0),IF((C16="Sr.Citizen"),IF((G88&gt;E20),IF((G88&gt;F20),IF((G88&gt;G20),IF((G88&gt;1000000),(145000+(0.3*(G88-1000000))),(85000+(0.3*(G88-G20)))),(25000+(0.2*(G88-F20)))),(0.1*(G88-E20))),0)))),0)</f>
        <v>190626.2</v>
      </c>
      <c r="H89" s="17" t="s">
        <v>169</v>
      </c>
      <c r="I89" s="12"/>
      <c r="J89" s="56"/>
      <c r="L89" s="48"/>
      <c r="M89" s="48"/>
      <c r="N89" s="48"/>
      <c r="O89" s="48"/>
      <c r="P89" s="48"/>
      <c r="Q89" s="48"/>
      <c r="R89" s="48"/>
      <c r="S89" s="48"/>
    </row>
    <row r="90" spans="1:19" ht="12.75">
      <c r="A90" s="13"/>
      <c r="B90" s="9" t="s">
        <v>0</v>
      </c>
      <c r="C90" s="21"/>
      <c r="D90" s="21"/>
      <c r="E90" s="14"/>
      <c r="F90" s="21"/>
      <c r="G90" s="27">
        <v>0</v>
      </c>
      <c r="H90" s="21"/>
      <c r="I90" s="27"/>
      <c r="J90" s="56"/>
      <c r="L90" s="48"/>
      <c r="M90" s="48"/>
      <c r="N90" s="48"/>
      <c r="O90" s="48"/>
      <c r="P90" s="48"/>
      <c r="Q90" s="48"/>
      <c r="R90" s="48"/>
      <c r="S90" s="48"/>
    </row>
    <row r="91" spans="1:19" ht="12.75">
      <c r="A91" s="13"/>
      <c r="B91" s="9" t="s">
        <v>57</v>
      </c>
      <c r="C91" s="21"/>
      <c r="D91" s="21"/>
      <c r="E91" s="14"/>
      <c r="F91" s="21"/>
      <c r="G91" s="27">
        <f>+SUM(G89:G90)*0.03</f>
        <v>5718.786</v>
      </c>
      <c r="H91" s="21"/>
      <c r="I91" s="27"/>
      <c r="J91" s="56"/>
      <c r="L91" s="48"/>
      <c r="M91" s="48"/>
      <c r="N91" s="48"/>
      <c r="O91" s="48"/>
      <c r="P91" s="48"/>
      <c r="Q91" s="48"/>
      <c r="R91" s="48"/>
      <c r="S91" s="48"/>
    </row>
    <row r="92" spans="1:19" ht="15.75">
      <c r="A92" s="38" t="s">
        <v>162</v>
      </c>
      <c r="B92" s="39"/>
      <c r="C92" s="40"/>
      <c r="D92" s="41"/>
      <c r="E92" s="42"/>
      <c r="F92" s="40"/>
      <c r="G92" s="43">
        <f>+SUM(G89:G91)</f>
        <v>196344.986</v>
      </c>
      <c r="H92" s="40"/>
      <c r="I92" s="43"/>
      <c r="J92" s="2"/>
      <c r="L92" s="48"/>
      <c r="M92" s="48"/>
      <c r="N92" s="48"/>
      <c r="O92" s="48"/>
      <c r="P92" s="48"/>
      <c r="Q92" s="48"/>
      <c r="R92" s="48"/>
      <c r="S92" s="48"/>
    </row>
    <row r="93" spans="1:19" ht="15.75">
      <c r="A93" s="38"/>
      <c r="B93" s="39"/>
      <c r="C93" s="40"/>
      <c r="D93" s="41"/>
      <c r="E93" s="42"/>
      <c r="F93" s="40"/>
      <c r="G93" s="44"/>
      <c r="H93" s="40"/>
      <c r="I93" s="44"/>
      <c r="J93" s="56"/>
      <c r="L93" s="48"/>
      <c r="M93" s="48"/>
      <c r="N93" s="48"/>
      <c r="O93" s="48"/>
      <c r="P93" s="48"/>
      <c r="Q93" s="48"/>
      <c r="R93" s="48"/>
      <c r="S93" s="48"/>
    </row>
    <row r="96" ht="12.75" customHeight="1">
      <c r="G96" s="57"/>
    </row>
    <row r="97" ht="12.75" customHeight="1">
      <c r="A97" s="60" t="s">
        <v>171</v>
      </c>
    </row>
    <row r="98" spans="1:2" ht="12.75" customHeight="1">
      <c r="A98" s="60" t="s">
        <v>169</v>
      </c>
      <c r="B98" s="60" t="s">
        <v>170</v>
      </c>
    </row>
    <row r="99" ht="12.75" customHeight="1">
      <c r="A99" s="80" t="s">
        <v>168</v>
      </c>
    </row>
  </sheetData>
  <sheetProtection/>
  <mergeCells count="37">
    <mergeCell ref="B80:C80"/>
    <mergeCell ref="B81:C81"/>
    <mergeCell ref="B82:C82"/>
    <mergeCell ref="D22:I22"/>
    <mergeCell ref="D23:I23"/>
    <mergeCell ref="B73:C73"/>
    <mergeCell ref="B74:C74"/>
    <mergeCell ref="B75:C75"/>
    <mergeCell ref="B76:C76"/>
    <mergeCell ref="B68:C68"/>
    <mergeCell ref="B69:C69"/>
    <mergeCell ref="B70:C70"/>
    <mergeCell ref="B71:C71"/>
    <mergeCell ref="B72:C72"/>
    <mergeCell ref="B79:C79"/>
    <mergeCell ref="A13:I13"/>
    <mergeCell ref="B29:F29"/>
    <mergeCell ref="A47:E47"/>
    <mergeCell ref="F47:G47"/>
    <mergeCell ref="H47:I47"/>
    <mergeCell ref="A48:C48"/>
    <mergeCell ref="A7:I7"/>
    <mergeCell ref="A8:I8"/>
    <mergeCell ref="A9:I9"/>
    <mergeCell ref="A10:I10"/>
    <mergeCell ref="A11:I11"/>
    <mergeCell ref="A12:I12"/>
    <mergeCell ref="A14:H14"/>
    <mergeCell ref="A15:H15"/>
    <mergeCell ref="D24:I27"/>
    <mergeCell ref="A16:B16"/>
    <mergeCell ref="D16:I16"/>
    <mergeCell ref="A85:C85"/>
    <mergeCell ref="A49:E49"/>
    <mergeCell ref="B77:C77"/>
    <mergeCell ref="B78:C78"/>
    <mergeCell ref="B67:C67"/>
  </mergeCells>
  <hyperlinks>
    <hyperlink ref="D23" r:id="rId1" display="ravi.exe@gmail.com "/>
  </hyperlinks>
  <printOptions/>
  <pageMargins left="0.75" right="0.75" top="1" bottom="1" header="0.5" footer="0.5"/>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W77"/>
  <sheetViews>
    <sheetView zoomScalePageLayoutView="0" workbookViewId="0" topLeftCell="A13">
      <selection activeCell="B2" sqref="B2"/>
    </sheetView>
  </sheetViews>
  <sheetFormatPr defaultColWidth="9.140625" defaultRowHeight="12.75" customHeight="1"/>
  <cols>
    <col min="1" max="1" width="9.140625" style="0" customWidth="1"/>
    <col min="2" max="2" width="9.8515625" style="0" customWidth="1"/>
    <col min="3" max="3" width="10.140625" style="0" customWidth="1"/>
    <col min="4" max="4" width="10.7109375" style="0" customWidth="1"/>
    <col min="5" max="5" width="14.28125" style="0" customWidth="1"/>
    <col min="6" max="6" width="12.00390625" style="0" customWidth="1"/>
    <col min="7" max="7" width="10.8515625" style="0" customWidth="1"/>
    <col min="8" max="8" width="12.8515625" style="0" customWidth="1"/>
    <col min="9" max="13" width="9.140625" style="0" hidden="1" customWidth="1"/>
    <col min="14" max="14" width="15.28125" style="0" customWidth="1"/>
    <col min="15" max="15" width="19.28125" style="0" customWidth="1"/>
    <col min="16" max="16" width="17.28125" style="0" customWidth="1"/>
    <col min="17" max="17" width="14.00390625" style="0" customWidth="1"/>
    <col min="18" max="20" width="9.28125" style="0" customWidth="1"/>
    <col min="21" max="21" width="10.57421875" style="0" customWidth="1"/>
  </cols>
  <sheetData>
    <row r="1" ht="12.75" customHeight="1">
      <c r="B1" t="s">
        <v>163</v>
      </c>
    </row>
    <row r="2" spans="2:19" ht="12.75" customHeight="1">
      <c r="B2" s="58"/>
      <c r="C2" s="58"/>
      <c r="D2" s="58"/>
      <c r="E2" s="58"/>
      <c r="F2" s="58"/>
      <c r="G2" s="58"/>
      <c r="H2" s="58"/>
      <c r="I2" s="58"/>
      <c r="J2" s="58"/>
      <c r="K2" s="58"/>
      <c r="L2" s="58"/>
      <c r="M2" s="58"/>
      <c r="N2" s="58"/>
      <c r="O2" s="58"/>
      <c r="P2" s="58"/>
      <c r="Q2" s="58"/>
      <c r="R2" s="58"/>
      <c r="S2" s="58"/>
    </row>
    <row r="3" spans="1:20" ht="12.75" customHeight="1">
      <c r="A3" s="59"/>
      <c r="B3" s="21"/>
      <c r="C3" s="21"/>
      <c r="D3" s="17">
        <f>D18</f>
        <v>104400</v>
      </c>
      <c r="E3" s="17">
        <f>E18</f>
        <v>306590</v>
      </c>
      <c r="F3" s="17">
        <f>F18</f>
        <v>193864</v>
      </c>
      <c r="G3" s="21" t="s">
        <v>118</v>
      </c>
      <c r="H3" s="17">
        <f>SUM(G6:H17)</f>
        <v>47001</v>
      </c>
      <c r="I3" s="21"/>
      <c r="J3" s="21"/>
      <c r="K3" s="21"/>
      <c r="L3" s="21"/>
      <c r="M3" s="21"/>
      <c r="N3" s="21"/>
      <c r="O3" s="21" t="s">
        <v>119</v>
      </c>
      <c r="P3" s="60">
        <f>P18</f>
        <v>122114</v>
      </c>
      <c r="Q3" s="21"/>
      <c r="R3" s="21"/>
      <c r="S3" s="21"/>
      <c r="T3" s="2"/>
    </row>
    <row r="4" spans="1:20" ht="12.75" customHeight="1">
      <c r="A4" s="59"/>
      <c r="B4" s="21"/>
      <c r="C4" s="21" t="s">
        <v>120</v>
      </c>
      <c r="D4" s="21"/>
      <c r="E4" s="21"/>
      <c r="F4" s="21"/>
      <c r="G4" s="21"/>
      <c r="H4" s="21"/>
      <c r="I4" s="21"/>
      <c r="J4" s="21"/>
      <c r="K4" s="21"/>
      <c r="L4" s="21"/>
      <c r="M4" s="21"/>
      <c r="N4" s="21"/>
      <c r="O4" s="21" t="s">
        <v>121</v>
      </c>
      <c r="P4" s="21"/>
      <c r="Q4" s="21"/>
      <c r="R4" s="21"/>
      <c r="S4" s="21"/>
      <c r="T4" s="2"/>
    </row>
    <row r="5" spans="1:20" ht="12.75" customHeight="1">
      <c r="A5" s="59"/>
      <c r="B5" s="21"/>
      <c r="C5" s="21" t="s">
        <v>122</v>
      </c>
      <c r="D5" s="21" t="s">
        <v>123</v>
      </c>
      <c r="E5" s="21" t="s">
        <v>104</v>
      </c>
      <c r="F5" s="21" t="s">
        <v>124</v>
      </c>
      <c r="G5" s="21" t="s">
        <v>125</v>
      </c>
      <c r="H5" s="21" t="s">
        <v>126</v>
      </c>
      <c r="I5" s="21" t="s">
        <v>127</v>
      </c>
      <c r="J5" s="21" t="s">
        <v>128</v>
      </c>
      <c r="K5" s="21" t="s">
        <v>129</v>
      </c>
      <c r="L5" s="21" t="s">
        <v>130</v>
      </c>
      <c r="M5" s="21" t="s">
        <v>130</v>
      </c>
      <c r="N5" s="17" t="s">
        <v>131</v>
      </c>
      <c r="O5" s="21" t="s">
        <v>132</v>
      </c>
      <c r="P5" s="21" t="s">
        <v>133</v>
      </c>
      <c r="Q5" s="17" t="s">
        <v>134</v>
      </c>
      <c r="R5" s="17" t="s">
        <v>135</v>
      </c>
      <c r="S5" s="21"/>
      <c r="T5" s="2"/>
    </row>
    <row r="6" spans="1:20" ht="12.75" customHeight="1">
      <c r="A6" s="59"/>
      <c r="B6" s="21" t="s">
        <v>136</v>
      </c>
      <c r="C6" s="61">
        <v>49420</v>
      </c>
      <c r="D6" s="21">
        <v>8700</v>
      </c>
      <c r="E6" s="21">
        <v>15692</v>
      </c>
      <c r="F6" s="21">
        <f>(C6+D6)*0.2</f>
        <v>11624</v>
      </c>
      <c r="G6" s="21">
        <v>1600</v>
      </c>
      <c r="H6" s="21">
        <f>G6*0.27</f>
        <v>432</v>
      </c>
      <c r="I6" s="21"/>
      <c r="J6" s="21"/>
      <c r="K6" s="21"/>
      <c r="L6" s="21"/>
      <c r="M6" s="21"/>
      <c r="N6" s="21">
        <f>SUM(C6:M6)</f>
        <v>87468</v>
      </c>
      <c r="O6" s="21">
        <v>120</v>
      </c>
      <c r="P6" s="21">
        <v>8857</v>
      </c>
      <c r="Q6" s="21">
        <v>15000</v>
      </c>
      <c r="R6" s="21">
        <v>200</v>
      </c>
      <c r="S6" s="21"/>
      <c r="T6" s="2"/>
    </row>
    <row r="7" spans="1:20" ht="12.75" customHeight="1">
      <c r="A7" s="59"/>
      <c r="B7" s="21" t="s">
        <v>137</v>
      </c>
      <c r="C7" s="62">
        <v>49420</v>
      </c>
      <c r="D7" s="21">
        <v>8700</v>
      </c>
      <c r="E7" s="21">
        <f>20342+14334</f>
        <v>34676</v>
      </c>
      <c r="F7" s="21">
        <f>(C7+D7)*0.2</f>
        <v>11624</v>
      </c>
      <c r="G7" s="21">
        <v>1600</v>
      </c>
      <c r="H7" s="21">
        <f>G7*0.35</f>
        <v>560</v>
      </c>
      <c r="I7" s="21"/>
      <c r="J7" s="21"/>
      <c r="K7" s="21"/>
      <c r="L7" s="21"/>
      <c r="M7" s="21"/>
      <c r="N7" s="21">
        <f>SUM(C7:M7)</f>
        <v>106580</v>
      </c>
      <c r="O7" s="21">
        <v>120</v>
      </c>
      <c r="P7" s="14">
        <v>11089</v>
      </c>
      <c r="Q7" s="21">
        <v>15000</v>
      </c>
      <c r="R7" s="21">
        <v>200</v>
      </c>
      <c r="S7" s="21"/>
      <c r="T7" s="2"/>
    </row>
    <row r="8" spans="1:20" ht="12.75" customHeight="1">
      <c r="A8" s="59"/>
      <c r="B8" s="21" t="s">
        <v>138</v>
      </c>
      <c r="C8" s="63">
        <v>49420</v>
      </c>
      <c r="D8" s="21">
        <v>8700</v>
      </c>
      <c r="E8" s="21">
        <f>(C8+D8)*0.35</f>
        <v>20342</v>
      </c>
      <c r="F8" s="21">
        <f>(C8+D8)*0.2</f>
        <v>11624</v>
      </c>
      <c r="G8" s="21">
        <v>1600</v>
      </c>
      <c r="H8" s="21">
        <f>G8*0.35</f>
        <v>560</v>
      </c>
      <c r="I8" s="21"/>
      <c r="J8" s="21"/>
      <c r="K8" s="21"/>
      <c r="L8" s="21"/>
      <c r="M8" s="21"/>
      <c r="N8" s="21">
        <f>SUM(C8:M8)</f>
        <v>92246</v>
      </c>
      <c r="O8" s="21">
        <v>306</v>
      </c>
      <c r="P8" s="14">
        <v>9415</v>
      </c>
      <c r="Q8" s="21">
        <v>15000</v>
      </c>
      <c r="R8" s="21">
        <v>200</v>
      </c>
      <c r="S8" s="21"/>
      <c r="T8" s="2"/>
    </row>
    <row r="9" spans="1:21" ht="12.75" customHeight="1">
      <c r="A9" s="59"/>
      <c r="B9" s="21" t="s">
        <v>139</v>
      </c>
      <c r="C9" s="21">
        <v>49420</v>
      </c>
      <c r="D9" s="21">
        <v>8700</v>
      </c>
      <c r="E9" s="21">
        <f>(C9+D9)*0.35</f>
        <v>20342</v>
      </c>
      <c r="F9" s="21">
        <v>15304</v>
      </c>
      <c r="G9" s="21">
        <v>2615</v>
      </c>
      <c r="H9" s="21">
        <v>914</v>
      </c>
      <c r="I9" s="21"/>
      <c r="J9" s="21"/>
      <c r="K9" s="21"/>
      <c r="L9" s="21"/>
      <c r="M9" s="21"/>
      <c r="N9" s="21">
        <f>SUM(C9:M9)</f>
        <v>97295</v>
      </c>
      <c r="O9" s="21">
        <v>213</v>
      </c>
      <c r="P9" s="14">
        <v>9415</v>
      </c>
      <c r="Q9" s="21">
        <v>15000</v>
      </c>
      <c r="R9" s="21">
        <v>200</v>
      </c>
      <c r="S9" s="21"/>
      <c r="T9" s="2"/>
      <c r="U9" s="64">
        <v>49421</v>
      </c>
    </row>
    <row r="10" spans="1:20" ht="12.75" customHeight="1">
      <c r="A10" s="59"/>
      <c r="B10" s="21" t="s">
        <v>140</v>
      </c>
      <c r="C10" s="21">
        <v>51170</v>
      </c>
      <c r="D10" s="21">
        <v>8700</v>
      </c>
      <c r="E10" s="14">
        <v>20955</v>
      </c>
      <c r="F10" s="21">
        <f aca="true" t="shared" si="0" ref="F10:F17">(C10+D10)*0.3</f>
        <v>17961</v>
      </c>
      <c r="G10" s="21">
        <v>3200</v>
      </c>
      <c r="H10" s="21">
        <f aca="true" t="shared" si="1" ref="H10:H17">G10*0.45</f>
        <v>1440</v>
      </c>
      <c r="I10" s="21"/>
      <c r="J10" s="21"/>
      <c r="K10" s="21"/>
      <c r="L10" s="21"/>
      <c r="M10" s="21"/>
      <c r="N10" s="21">
        <f aca="true" t="shared" si="2" ref="N10:N17">ROUNDUP(SUM(C10:M10),0)</f>
        <v>103426</v>
      </c>
      <c r="O10" s="21">
        <v>213</v>
      </c>
      <c r="P10" s="14">
        <v>9699</v>
      </c>
      <c r="Q10" s="21">
        <v>15000</v>
      </c>
      <c r="R10" s="21"/>
      <c r="S10" s="21"/>
      <c r="T10" s="2"/>
    </row>
    <row r="11" spans="1:20" ht="12.75" customHeight="1">
      <c r="A11" s="59"/>
      <c r="B11" s="21" t="s">
        <v>141</v>
      </c>
      <c r="C11" s="21">
        <v>51170</v>
      </c>
      <c r="D11" s="21">
        <v>8700</v>
      </c>
      <c r="E11" s="14">
        <v>20955</v>
      </c>
      <c r="F11" s="21">
        <f t="shared" si="0"/>
        <v>17961</v>
      </c>
      <c r="G11" s="21">
        <v>3200</v>
      </c>
      <c r="H11" s="21">
        <f t="shared" si="1"/>
        <v>1440</v>
      </c>
      <c r="I11" s="21"/>
      <c r="J11" s="21"/>
      <c r="K11" s="21"/>
      <c r="L11" s="21"/>
      <c r="M11" s="21"/>
      <c r="N11" s="21">
        <f t="shared" si="2"/>
        <v>103426</v>
      </c>
      <c r="O11" s="21">
        <v>213</v>
      </c>
      <c r="P11" s="14">
        <v>9699</v>
      </c>
      <c r="Q11" s="21">
        <v>12500</v>
      </c>
      <c r="R11" s="21"/>
      <c r="S11" s="21"/>
      <c r="T11" s="2"/>
    </row>
    <row r="12" spans="1:20" ht="12.75" customHeight="1">
      <c r="A12" s="59"/>
      <c r="B12" s="21" t="s">
        <v>142</v>
      </c>
      <c r="C12" s="21">
        <v>51170</v>
      </c>
      <c r="D12" s="21">
        <v>8700</v>
      </c>
      <c r="E12" s="14">
        <f>26942+11976</f>
        <v>38918</v>
      </c>
      <c r="F12" s="21">
        <f t="shared" si="0"/>
        <v>17961</v>
      </c>
      <c r="G12" s="21">
        <v>3200</v>
      </c>
      <c r="H12" s="21">
        <f t="shared" si="1"/>
        <v>1440</v>
      </c>
      <c r="I12" s="21"/>
      <c r="J12" s="21"/>
      <c r="K12" s="21"/>
      <c r="L12" s="21"/>
      <c r="M12" s="21"/>
      <c r="N12" s="21">
        <f t="shared" si="2"/>
        <v>121389</v>
      </c>
      <c r="O12" s="21">
        <v>213</v>
      </c>
      <c r="P12" s="14">
        <v>11855</v>
      </c>
      <c r="Q12" s="21">
        <v>20000</v>
      </c>
      <c r="R12" s="21"/>
      <c r="S12" s="21"/>
      <c r="T12" s="2"/>
    </row>
    <row r="13" spans="1:20" ht="12.75" customHeight="1">
      <c r="A13" s="59"/>
      <c r="B13" s="21" t="s">
        <v>143</v>
      </c>
      <c r="C13" s="21">
        <v>51170</v>
      </c>
      <c r="D13" s="21">
        <v>8700</v>
      </c>
      <c r="E13" s="14">
        <v>26942</v>
      </c>
      <c r="F13" s="21">
        <f t="shared" si="0"/>
        <v>17961</v>
      </c>
      <c r="G13" s="21">
        <v>3200</v>
      </c>
      <c r="H13" s="21">
        <f t="shared" si="1"/>
        <v>1440</v>
      </c>
      <c r="I13" s="21"/>
      <c r="J13" s="21"/>
      <c r="K13" s="21"/>
      <c r="L13" s="21"/>
      <c r="M13" s="21"/>
      <c r="N13" s="21">
        <f t="shared" si="2"/>
        <v>109413</v>
      </c>
      <c r="O13" s="21">
        <v>213</v>
      </c>
      <c r="P13" s="14">
        <v>10417</v>
      </c>
      <c r="Q13" s="21">
        <v>15300</v>
      </c>
      <c r="R13" s="21"/>
      <c r="S13" s="21"/>
      <c r="T13" s="2"/>
    </row>
    <row r="14" spans="1:20" ht="12.75" customHeight="1">
      <c r="A14" s="59"/>
      <c r="B14" s="21" t="s">
        <v>144</v>
      </c>
      <c r="C14" s="21">
        <v>51170</v>
      </c>
      <c r="D14" s="21">
        <v>8700</v>
      </c>
      <c r="E14" s="14">
        <v>26942</v>
      </c>
      <c r="F14" s="21">
        <f t="shared" si="0"/>
        <v>17961</v>
      </c>
      <c r="G14" s="21">
        <v>3200</v>
      </c>
      <c r="H14" s="21">
        <f t="shared" si="1"/>
        <v>1440</v>
      </c>
      <c r="I14" s="21"/>
      <c r="J14" s="21"/>
      <c r="K14" s="21"/>
      <c r="L14" s="21"/>
      <c r="M14" s="21"/>
      <c r="N14" s="21">
        <f t="shared" si="2"/>
        <v>109413</v>
      </c>
      <c r="O14" s="21">
        <v>213</v>
      </c>
      <c r="P14" s="14">
        <v>10417</v>
      </c>
      <c r="Q14" s="21">
        <v>15300</v>
      </c>
      <c r="R14" s="21"/>
      <c r="S14" s="21"/>
      <c r="T14" s="2"/>
    </row>
    <row r="15" spans="1:20" ht="12.75" customHeight="1">
      <c r="A15" s="59"/>
      <c r="B15" s="21" t="s">
        <v>145</v>
      </c>
      <c r="C15" s="21">
        <v>51170</v>
      </c>
      <c r="D15" s="21">
        <v>8700</v>
      </c>
      <c r="E15" s="14">
        <v>26942</v>
      </c>
      <c r="F15" s="21">
        <f t="shared" si="0"/>
        <v>17961</v>
      </c>
      <c r="G15" s="21">
        <v>3200</v>
      </c>
      <c r="H15" s="21">
        <f t="shared" si="1"/>
        <v>1440</v>
      </c>
      <c r="I15" s="21"/>
      <c r="J15" s="21"/>
      <c r="K15" s="21"/>
      <c r="L15" s="21"/>
      <c r="M15" s="21"/>
      <c r="N15" s="21">
        <f t="shared" si="2"/>
        <v>109413</v>
      </c>
      <c r="O15" s="21">
        <v>213</v>
      </c>
      <c r="P15" s="14">
        <v>10417</v>
      </c>
      <c r="Q15" s="21">
        <v>15300</v>
      </c>
      <c r="R15" s="21"/>
      <c r="S15" s="21"/>
      <c r="T15" s="2"/>
    </row>
    <row r="16" spans="1:20" ht="12.75" customHeight="1">
      <c r="A16" s="59"/>
      <c r="B16" s="21" t="s">
        <v>146</v>
      </c>
      <c r="C16" s="21">
        <v>51170</v>
      </c>
      <c r="D16" s="21">
        <v>8700</v>
      </c>
      <c r="E16" s="14">
        <v>26942</v>
      </c>
      <c r="F16" s="21">
        <f t="shared" si="0"/>
        <v>17961</v>
      </c>
      <c r="G16" s="21">
        <v>3200</v>
      </c>
      <c r="H16" s="21">
        <f t="shared" si="1"/>
        <v>1440</v>
      </c>
      <c r="I16" s="21"/>
      <c r="J16" s="21"/>
      <c r="K16" s="21"/>
      <c r="L16" s="21"/>
      <c r="M16" s="21"/>
      <c r="N16" s="21">
        <f t="shared" si="2"/>
        <v>109413</v>
      </c>
      <c r="O16" s="21">
        <v>213</v>
      </c>
      <c r="P16" s="14">
        <v>10417</v>
      </c>
      <c r="Q16" s="21">
        <v>15300</v>
      </c>
      <c r="R16" s="21"/>
      <c r="S16" s="21"/>
      <c r="T16" s="2"/>
    </row>
    <row r="17" spans="1:20" ht="12.75" customHeight="1">
      <c r="A17" s="59"/>
      <c r="B17" s="21" t="s">
        <v>147</v>
      </c>
      <c r="C17" s="21">
        <v>51170</v>
      </c>
      <c r="D17" s="21">
        <v>8700</v>
      </c>
      <c r="E17" s="14">
        <v>26942</v>
      </c>
      <c r="F17" s="21">
        <f t="shared" si="0"/>
        <v>17961</v>
      </c>
      <c r="G17" s="21">
        <v>3200</v>
      </c>
      <c r="H17" s="21">
        <f t="shared" si="1"/>
        <v>1440</v>
      </c>
      <c r="I17" s="21"/>
      <c r="J17" s="21"/>
      <c r="K17" s="21"/>
      <c r="L17" s="21"/>
      <c r="M17" s="21"/>
      <c r="N17" s="21">
        <f t="shared" si="2"/>
        <v>109413</v>
      </c>
      <c r="O17" s="21">
        <v>213</v>
      </c>
      <c r="P17" s="14">
        <v>10417</v>
      </c>
      <c r="Q17" s="17">
        <v>29048</v>
      </c>
      <c r="R17" s="21">
        <v>2190</v>
      </c>
      <c r="S17" s="21"/>
      <c r="T17" s="2"/>
    </row>
    <row r="18" spans="1:20" ht="12.75" customHeight="1">
      <c r="A18" s="59"/>
      <c r="B18" s="17" t="s">
        <v>148</v>
      </c>
      <c r="C18" s="17">
        <f aca="true" t="shared" si="3" ref="C18:R18">SUM(C6:C17)</f>
        <v>607040</v>
      </c>
      <c r="D18" s="17">
        <f t="shared" si="3"/>
        <v>104400</v>
      </c>
      <c r="E18" s="17">
        <f t="shared" si="3"/>
        <v>306590</v>
      </c>
      <c r="F18" s="17">
        <f t="shared" si="3"/>
        <v>193864</v>
      </c>
      <c r="G18" s="17">
        <f t="shared" si="3"/>
        <v>33015</v>
      </c>
      <c r="H18" s="17">
        <f t="shared" si="3"/>
        <v>13986</v>
      </c>
      <c r="I18" s="17">
        <f t="shared" si="3"/>
        <v>0</v>
      </c>
      <c r="J18" s="17">
        <f t="shared" si="3"/>
        <v>0</v>
      </c>
      <c r="K18" s="17">
        <f t="shared" si="3"/>
        <v>0</v>
      </c>
      <c r="L18" s="17">
        <f t="shared" si="3"/>
        <v>0</v>
      </c>
      <c r="M18" s="17">
        <f t="shared" si="3"/>
        <v>0</v>
      </c>
      <c r="N18" s="17">
        <f t="shared" si="3"/>
        <v>1258895</v>
      </c>
      <c r="O18" s="17">
        <f t="shared" si="3"/>
        <v>2463</v>
      </c>
      <c r="P18" s="17">
        <f t="shared" si="3"/>
        <v>122114</v>
      </c>
      <c r="Q18" s="17">
        <f t="shared" si="3"/>
        <v>197748</v>
      </c>
      <c r="R18" s="17">
        <f t="shared" si="3"/>
        <v>2990</v>
      </c>
      <c r="S18" s="17">
        <v>168993</v>
      </c>
      <c r="T18" s="2"/>
    </row>
    <row r="19" spans="1:20" ht="12.75" customHeight="1">
      <c r="A19" s="59"/>
      <c r="B19" s="21"/>
      <c r="C19" s="21"/>
      <c r="D19" s="21"/>
      <c r="E19" s="21"/>
      <c r="F19" s="21"/>
      <c r="G19" s="21"/>
      <c r="H19" s="21"/>
      <c r="I19" s="21"/>
      <c r="J19" s="21"/>
      <c r="K19" s="21"/>
      <c r="L19" s="21"/>
      <c r="M19" s="21"/>
      <c r="N19" s="21"/>
      <c r="O19" s="21"/>
      <c r="P19" s="29" t="s">
        <v>149</v>
      </c>
      <c r="Q19" s="17">
        <f>T32</f>
        <v>0</v>
      </c>
      <c r="R19" s="21"/>
      <c r="S19" s="21"/>
      <c r="T19" s="2"/>
    </row>
    <row r="20" spans="1:20" ht="12.75" customHeight="1">
      <c r="A20" s="59"/>
      <c r="B20" s="21"/>
      <c r="C20" s="21"/>
      <c r="D20" s="21"/>
      <c r="E20" s="21"/>
      <c r="F20" s="21"/>
      <c r="G20" s="21"/>
      <c r="H20" s="21"/>
      <c r="I20" s="21"/>
      <c r="J20" s="21"/>
      <c r="K20" s="21"/>
      <c r="L20" s="21"/>
      <c r="M20" s="21"/>
      <c r="N20" s="21"/>
      <c r="O20" s="21"/>
      <c r="P20" s="14"/>
      <c r="Q20" s="21"/>
      <c r="R20" s="21"/>
      <c r="S20" s="21"/>
      <c r="T20" s="2"/>
    </row>
    <row r="21" spans="1:20" ht="12.75" customHeight="1">
      <c r="A21" s="59"/>
      <c r="B21" s="21"/>
      <c r="C21" s="21"/>
      <c r="D21" s="21"/>
      <c r="E21" s="21"/>
      <c r="F21" s="21"/>
      <c r="G21" s="21"/>
      <c r="H21" s="21"/>
      <c r="I21" s="21"/>
      <c r="J21" s="21"/>
      <c r="K21" s="21"/>
      <c r="L21" s="21"/>
      <c r="M21" s="21"/>
      <c r="N21" s="21"/>
      <c r="O21" s="21"/>
      <c r="P21" s="14"/>
      <c r="Q21" s="21"/>
      <c r="R21" s="21"/>
      <c r="S21" s="21"/>
      <c r="T21" s="2"/>
    </row>
    <row r="22" spans="1:20" ht="12.75" customHeight="1">
      <c r="A22" s="59"/>
      <c r="B22" s="21"/>
      <c r="C22" s="21"/>
      <c r="D22" s="21"/>
      <c r="E22" s="21"/>
      <c r="F22" s="21"/>
      <c r="G22" s="21"/>
      <c r="H22" s="21"/>
      <c r="I22" s="21"/>
      <c r="J22" s="21"/>
      <c r="K22" s="21"/>
      <c r="L22" s="21"/>
      <c r="M22" s="21"/>
      <c r="N22" s="21"/>
      <c r="O22" s="21"/>
      <c r="P22" s="14"/>
      <c r="Q22" s="21"/>
      <c r="R22" s="21"/>
      <c r="S22" s="21"/>
      <c r="T22" s="2"/>
    </row>
    <row r="23" spans="1:20" ht="12.75" customHeight="1">
      <c r="A23" s="59"/>
      <c r="B23" s="21"/>
      <c r="C23" s="21"/>
      <c r="D23" s="21"/>
      <c r="E23" s="21"/>
      <c r="F23" s="21"/>
      <c r="G23" s="21"/>
      <c r="H23" s="21"/>
      <c r="I23" s="21"/>
      <c r="J23" s="21"/>
      <c r="K23" s="21"/>
      <c r="L23" s="21"/>
      <c r="M23" s="21"/>
      <c r="N23" s="21"/>
      <c r="O23" s="21"/>
      <c r="P23" s="14"/>
      <c r="Q23" s="21"/>
      <c r="R23" s="21"/>
      <c r="S23" s="21"/>
      <c r="T23" s="2"/>
    </row>
    <row r="24" spans="1:20" ht="12.75" customHeight="1">
      <c r="A24" s="59"/>
      <c r="B24" s="21"/>
      <c r="C24" s="21"/>
      <c r="D24" s="21"/>
      <c r="E24" s="21"/>
      <c r="F24" s="21"/>
      <c r="G24" s="21"/>
      <c r="H24" s="21"/>
      <c r="I24" s="21"/>
      <c r="J24" s="21"/>
      <c r="K24" s="21"/>
      <c r="L24" s="21"/>
      <c r="M24" s="21"/>
      <c r="N24" s="21"/>
      <c r="O24" s="21"/>
      <c r="P24" s="14"/>
      <c r="Q24" s="21"/>
      <c r="R24" s="21"/>
      <c r="S24" s="21"/>
      <c r="T24" s="2"/>
    </row>
    <row r="25" spans="2:19" ht="12.75" customHeight="1">
      <c r="B25" s="65"/>
      <c r="C25" s="65"/>
      <c r="D25" s="65"/>
      <c r="E25" s="65"/>
      <c r="F25" s="65"/>
      <c r="G25" s="65"/>
      <c r="H25" s="65"/>
      <c r="I25" s="65"/>
      <c r="J25" s="65"/>
      <c r="K25" s="65"/>
      <c r="L25" s="65"/>
      <c r="M25" s="65"/>
      <c r="N25" s="65"/>
      <c r="O25" s="65"/>
      <c r="P25" s="65"/>
      <c r="Q25" s="65"/>
      <c r="R25" s="65"/>
      <c r="S25" s="65"/>
    </row>
    <row r="26" ht="12.75" customHeight="1">
      <c r="E26" s="64"/>
    </row>
    <row r="27" spans="2:13" ht="12.75" customHeight="1">
      <c r="B27" s="64"/>
      <c r="C27" s="64"/>
      <c r="D27" s="64"/>
      <c r="M27" s="64"/>
    </row>
    <row r="28" spans="4:19" ht="12.75" customHeight="1">
      <c r="D28" s="64"/>
      <c r="E28" s="64"/>
      <c r="M28" s="64"/>
      <c r="N28" s="64"/>
      <c r="O28" s="64"/>
      <c r="P28" s="66"/>
      <c r="Q28" s="64"/>
      <c r="R28" s="64"/>
      <c r="S28" s="64"/>
    </row>
    <row r="29" spans="4:16" ht="12.75" customHeight="1">
      <c r="D29" s="64"/>
      <c r="E29" s="67"/>
      <c r="G29" s="64"/>
      <c r="M29" s="64"/>
      <c r="N29" s="64"/>
      <c r="O29" s="66"/>
      <c r="P29" s="64"/>
    </row>
    <row r="30" spans="4:16" ht="12.75" customHeight="1">
      <c r="D30" s="64"/>
      <c r="E30" s="64"/>
      <c r="M30" s="64"/>
      <c r="N30" s="64"/>
      <c r="O30" s="66"/>
      <c r="P30" s="64"/>
    </row>
    <row r="31" spans="5:16" ht="12.75" customHeight="1">
      <c r="E31" s="67"/>
      <c r="M31" s="64"/>
      <c r="N31" s="64"/>
      <c r="O31" s="66"/>
      <c r="P31" s="64"/>
    </row>
    <row r="32" spans="13:20" ht="12.75" customHeight="1">
      <c r="M32" s="64"/>
      <c r="O32" s="66"/>
      <c r="P32" s="64"/>
      <c r="Q32" s="64"/>
      <c r="R32" s="64"/>
      <c r="S32" s="64"/>
      <c r="T32" s="67"/>
    </row>
    <row r="33" spans="19:20" ht="12.75" customHeight="1">
      <c r="S33" s="67"/>
      <c r="T33" s="67"/>
    </row>
    <row r="35" ht="12.75" customHeight="1">
      <c r="M35" s="64"/>
    </row>
    <row r="36" ht="12.75" customHeight="1">
      <c r="M36" s="64"/>
    </row>
    <row r="41" ht="12.75" customHeight="1">
      <c r="D41" s="67"/>
    </row>
    <row r="42" spans="5:6" ht="12.75" customHeight="1">
      <c r="E42" s="67"/>
      <c r="F42" s="67"/>
    </row>
    <row r="43" ht="12.75" customHeight="1">
      <c r="D43" s="67"/>
    </row>
    <row r="44" spans="3:6" ht="12.75" customHeight="1">
      <c r="C44" s="67"/>
      <c r="D44" s="67"/>
      <c r="F44" s="67"/>
    </row>
    <row r="45" spans="4:6" ht="12.75" customHeight="1">
      <c r="D45" s="67"/>
      <c r="F45" s="67"/>
    </row>
    <row r="46" spans="4:6" ht="12.75" customHeight="1">
      <c r="D46" s="67"/>
      <c r="F46" s="64"/>
    </row>
    <row r="57" ht="12.75" customHeight="1">
      <c r="P57" s="68"/>
    </row>
    <row r="59" ht="12.75" customHeight="1">
      <c r="D59" s="60"/>
    </row>
    <row r="60" spans="4:21" ht="12.75" customHeight="1">
      <c r="D60" s="60"/>
      <c r="N60" s="60"/>
      <c r="U60" s="60"/>
    </row>
    <row r="61" spans="4:23" ht="36.75" customHeight="1">
      <c r="D61" s="60"/>
      <c r="E61" s="60"/>
      <c r="F61" s="60"/>
      <c r="G61" s="60"/>
      <c r="H61" s="60"/>
      <c r="I61" s="60"/>
      <c r="J61" s="60"/>
      <c r="K61" s="60"/>
      <c r="L61" s="60"/>
      <c r="M61" s="60"/>
      <c r="N61" s="60"/>
      <c r="O61" s="60"/>
      <c r="P61" s="69"/>
      <c r="Q61" s="60"/>
      <c r="U61" s="60"/>
      <c r="V61" s="60"/>
      <c r="W61" s="60"/>
    </row>
    <row r="62" spans="4:22" ht="12.75" customHeight="1">
      <c r="D62" s="70"/>
      <c r="H62" s="68"/>
      <c r="V62" s="21"/>
    </row>
    <row r="63" spans="8:22" ht="12.75" customHeight="1">
      <c r="H63" s="68"/>
      <c r="V63" s="21"/>
    </row>
    <row r="64" spans="8:22" ht="12.75" customHeight="1">
      <c r="H64" s="68"/>
      <c r="V64" s="21"/>
    </row>
    <row r="65" spans="5:23" ht="12.75" customHeight="1">
      <c r="E65" s="60"/>
      <c r="F65" s="60"/>
      <c r="G65" s="60"/>
      <c r="H65" s="60"/>
      <c r="V65" s="21"/>
      <c r="W65" s="60"/>
    </row>
    <row r="66" spans="8:22" ht="12.75" customHeight="1">
      <c r="H66" s="68"/>
      <c r="V66" s="21"/>
    </row>
    <row r="67" spans="8:22" ht="37.5" customHeight="1">
      <c r="H67" s="68"/>
      <c r="N67" s="60"/>
      <c r="O67" s="60"/>
      <c r="P67" s="69"/>
      <c r="V67" s="21"/>
    </row>
    <row r="68" spans="8:22" ht="12.75" customHeight="1">
      <c r="H68" s="68"/>
      <c r="P68" s="68"/>
      <c r="Q68" s="68"/>
      <c r="V68" s="21"/>
    </row>
    <row r="69" spans="8:22" ht="12.75" customHeight="1">
      <c r="H69" s="68"/>
      <c r="V69" s="14"/>
    </row>
    <row r="70" spans="8:22" ht="12.75" customHeight="1">
      <c r="H70" s="68"/>
      <c r="V70" s="14"/>
    </row>
    <row r="71" spans="8:22" ht="12.75" customHeight="1">
      <c r="H71" s="68"/>
      <c r="V71" s="14"/>
    </row>
    <row r="72" spans="8:22" ht="12.75" customHeight="1">
      <c r="H72" s="68"/>
      <c r="V72" s="14"/>
    </row>
    <row r="73" spans="8:22" ht="12.75" customHeight="1">
      <c r="H73" s="68"/>
      <c r="V73" s="14"/>
    </row>
    <row r="74" spans="8:22" ht="12.75" customHeight="1">
      <c r="H74" s="68"/>
      <c r="V74" s="14"/>
    </row>
    <row r="75" spans="8:22" ht="12.75" customHeight="1">
      <c r="H75" s="68"/>
      <c r="V75" s="14"/>
    </row>
    <row r="76" spans="8:22" ht="12.75" customHeight="1">
      <c r="H76" s="68"/>
      <c r="V76" s="14"/>
    </row>
    <row r="77" spans="5:23" ht="12.75" customHeight="1">
      <c r="E77" s="60"/>
      <c r="F77" s="60"/>
      <c r="G77" s="60"/>
      <c r="H77" s="71"/>
      <c r="W77" s="71"/>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2011-04-11T00:02:10Z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