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<sst xmlns="http://schemas.openxmlformats.org/spreadsheetml/2006/main" count="64" uniqueCount="62">
  <si>
    <t>SL. No</t>
  </si>
  <si>
    <t>NAME</t>
  </si>
  <si>
    <t>Investment Status</t>
  </si>
  <si>
    <t>DOJ if Joined current F/Year</t>
  </si>
  <si>
    <t>BASIC</t>
  </si>
  <si>
    <t>HRA- CALCULATION</t>
  </si>
  <si>
    <t>CONV-Exempt 800</t>
  </si>
  <si>
    <t>Washing Allowance</t>
  </si>
  <si>
    <t>SPECIAL ALL</t>
  </si>
  <si>
    <t>EDUCATION ALLOWANCE</t>
  </si>
  <si>
    <t>METRO ALLOWANCE</t>
  </si>
  <si>
    <t>PLA</t>
  </si>
  <si>
    <t>Incentive</t>
  </si>
  <si>
    <t>Pers. Loan Interest subsidy</t>
  </si>
  <si>
    <t>HOUSE / CAR Loan INTT Subsidy</t>
  </si>
  <si>
    <t>BONUS</t>
  </si>
  <si>
    <t>Leave Encashment</t>
  </si>
  <si>
    <t>LTA</t>
  </si>
  <si>
    <t>OTHER - INCOME</t>
  </si>
  <si>
    <t>TOTAL INCOME</t>
  </si>
  <si>
    <t>PF</t>
  </si>
  <si>
    <t>PPF</t>
  </si>
  <si>
    <t>LIC</t>
  </si>
  <si>
    <t>NSC</t>
  </si>
  <si>
    <t>NSC Intt</t>
  </si>
  <si>
    <t>Tuition Fee</t>
  </si>
  <si>
    <t>ULIP/FD</t>
  </si>
  <si>
    <t>Mu.Fund</t>
  </si>
  <si>
    <t>House Loan P'pal</t>
  </si>
  <si>
    <t>Bond</t>
  </si>
  <si>
    <t>Total Investment</t>
  </si>
  <si>
    <t>Total-80c</t>
  </si>
  <si>
    <t>Medi Clm80D</t>
  </si>
  <si>
    <t>House Loan_INTT.</t>
  </si>
  <si>
    <t>80 DDB</t>
  </si>
  <si>
    <t>Net Deductions</t>
  </si>
  <si>
    <t>NET TAXABLE INCOME</t>
  </si>
  <si>
    <t>Income Tax</t>
  </si>
  <si>
    <t>S/charge</t>
  </si>
  <si>
    <t>E/Cess</t>
  </si>
  <si>
    <t>Total_Tax</t>
  </si>
  <si>
    <t>Deducted</t>
  </si>
  <si>
    <t>Balance</t>
  </si>
  <si>
    <t>Paid By Company</t>
  </si>
  <si>
    <t>Excess 10% of Salary</t>
  </si>
  <si>
    <t>40 or 50% of Salary</t>
  </si>
  <si>
    <t>Exempt HRA</t>
  </si>
  <si>
    <t>Taxable Hra</t>
  </si>
  <si>
    <t>Acutal RENT  Paid</t>
  </si>
  <si>
    <t>10% of Salary</t>
  </si>
  <si>
    <t>PENDING</t>
  </si>
  <si>
    <t>F</t>
  </si>
  <si>
    <t>9600-9600</t>
  </si>
  <si>
    <t>9000-9000</t>
  </si>
  <si>
    <t>12000-12000</t>
  </si>
  <si>
    <t>PARTICULARS</t>
  </si>
  <si>
    <t>EARNINGS</t>
  </si>
  <si>
    <t>TAX CALCULATIONS</t>
  </si>
  <si>
    <t>HRA CAL CULATIONS</t>
  </si>
  <si>
    <t>EXEMPTION</t>
  </si>
  <si>
    <t>MALE</t>
  </si>
  <si>
    <t>FEMALE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</si>
</sst>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2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color indexed="6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1" fontId="6" fillId="2" borderId="1" xfId="15" applyNumberFormat="1" applyFont="1" applyFill="1" applyBorder="1" applyAlignment="1">
      <alignment/>
    </xf>
    <xf numFmtId="1" fontId="6" fillId="3" borderId="2" xfId="0" applyNumberFormat="1" applyFont="1" applyFill="1" applyBorder="1" applyAlignment="1">
      <alignment horizontal="right" wrapText="1"/>
    </xf>
    <xf numFmtId="1" fontId="1" fillId="3" borderId="2" xfId="0" applyNumberFormat="1" applyFont="1" applyFill="1" applyBorder="1" applyAlignment="1">
      <alignment/>
    </xf>
    <xf numFmtId="1" fontId="0" fillId="4" borderId="0" xfId="0" applyNumberFormat="1" applyFont="1" applyFill="1" applyAlignment="1">
      <alignment/>
    </xf>
    <xf numFmtId="1" fontId="8" fillId="5" borderId="0" xfId="15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9" fillId="0" borderId="3" xfId="0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5" fillId="3" borderId="4" xfId="0" applyNumberFormat="1" applyFont="1" applyFill="1" applyBorder="1" applyAlignment="1">
      <alignment/>
    </xf>
    <xf numFmtId="0" fontId="4" fillId="6" borderId="5" xfId="0" applyFont="1" applyFill="1" applyBorder="1" applyAlignment="1">
      <alignment/>
    </xf>
    <xf numFmtId="14" fontId="5" fillId="0" borderId="1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Border="1" applyAlignment="1">
      <alignment/>
    </xf>
    <xf numFmtId="1" fontId="2" fillId="2" borderId="7" xfId="15" applyNumberFormat="1" applyFont="1" applyFill="1" applyBorder="1" applyAlignment="1">
      <alignment/>
    </xf>
    <xf numFmtId="1" fontId="6" fillId="2" borderId="6" xfId="15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1" fontId="6" fillId="7" borderId="1" xfId="15" applyNumberFormat="1" applyFont="1" applyFill="1" applyBorder="1" applyAlignment="1">
      <alignment/>
    </xf>
    <xf numFmtId="1" fontId="6" fillId="6" borderId="1" xfId="0" applyNumberFormat="1" applyFont="1" applyFill="1" applyBorder="1" applyAlignment="1">
      <alignment/>
    </xf>
    <xf numFmtId="1" fontId="6" fillId="7" borderId="8" xfId="15" applyNumberFormat="1" applyFont="1" applyFill="1" applyBorder="1" applyAlignment="1">
      <alignment/>
    </xf>
    <xf numFmtId="1" fontId="6" fillId="2" borderId="5" xfId="0" applyNumberFormat="1" applyFont="1" applyFill="1" applyBorder="1" applyAlignment="1">
      <alignment/>
    </xf>
    <xf numFmtId="1" fontId="5" fillId="3" borderId="1" xfId="15" applyNumberFormat="1" applyFont="1" applyFill="1" applyBorder="1" applyAlignment="1">
      <alignment/>
    </xf>
    <xf numFmtId="1" fontId="7" fillId="0" borderId="6" xfId="15" applyNumberFormat="1" applyFont="1" applyBorder="1" applyAlignment="1">
      <alignment/>
    </xf>
    <xf numFmtId="1" fontId="7" fillId="0" borderId="1" xfId="15" applyNumberFormat="1" applyFont="1" applyBorder="1" applyAlignment="1">
      <alignment/>
    </xf>
    <xf numFmtId="1" fontId="7" fillId="0" borderId="1" xfId="15" applyNumberFormat="1" applyFont="1" applyFill="1" applyBorder="1" applyAlignment="1">
      <alignment/>
    </xf>
    <xf numFmtId="1" fontId="7" fillId="0" borderId="7" xfId="15" applyNumberFormat="1" applyFont="1" applyBorder="1" applyAlignment="1">
      <alignment/>
    </xf>
    <xf numFmtId="0" fontId="0" fillId="0" borderId="9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1" fontId="5" fillId="3" borderId="5" xfId="15" applyNumberFormat="1" applyFont="1" applyFill="1" applyBorder="1" applyAlignment="1">
      <alignment/>
    </xf>
    <xf numFmtId="0" fontId="0" fillId="3" borderId="2" xfId="0" applyFont="1" applyFill="1" applyBorder="1" applyAlignment="1">
      <alignment horizontal="right"/>
    </xf>
    <xf numFmtId="0" fontId="7" fillId="0" borderId="2" xfId="0" applyFont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4" borderId="0" xfId="0" applyFont="1" applyFill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"/>
    </xf>
    <xf numFmtId="0" fontId="13" fillId="7" borderId="19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7" fillId="8" borderId="21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7" fillId="8" borderId="21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pant.AYURVET.003\My%20Documents\MANOJPANT\FINAL%20TDS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-AYURVET"/>
      <sheetName val="summary-Ayurvet"/>
      <sheetName val="INTT. ON LOAN-Ayurvet"/>
      <sheetName val="Oth Income-Ayurvet"/>
      <sheetName val="LTA detail"/>
      <sheetName val="Calculation-CNSARF"/>
      <sheetName val="summary-CNSARF"/>
      <sheetName val="SHEET2"/>
      <sheetName val="Sheet1"/>
      <sheetName val="Sheet3"/>
    </sheetNames>
    <sheetDataSet>
      <sheetData sheetId="3">
        <row r="13">
          <cell r="D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4"/>
  <sheetViews>
    <sheetView tabSelected="1" workbookViewId="0" topLeftCell="F1">
      <selection activeCell="T3" sqref="T3"/>
    </sheetView>
  </sheetViews>
  <sheetFormatPr defaultColWidth="9.140625" defaultRowHeight="12.75"/>
  <cols>
    <col min="2" max="2" width="20.57421875" style="0" customWidth="1"/>
    <col min="45" max="45" width="10.8515625" style="0" customWidth="1"/>
    <col min="50" max="50" width="4.57421875" style="0" customWidth="1"/>
  </cols>
  <sheetData>
    <row r="1" spans="1:52" s="1" customFormat="1" ht="24.75" customHeight="1">
      <c r="A1" s="42" t="s">
        <v>55</v>
      </c>
      <c r="B1" s="43"/>
      <c r="C1" s="43"/>
      <c r="D1" s="43"/>
      <c r="E1" s="44" t="s">
        <v>56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  <c r="U1" s="47" t="s">
        <v>59</v>
      </c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9"/>
      <c r="AK1" s="37"/>
      <c r="AL1" s="50" t="s">
        <v>57</v>
      </c>
      <c r="AM1" s="50"/>
      <c r="AN1" s="50"/>
      <c r="AO1" s="50"/>
      <c r="AP1" s="50"/>
      <c r="AQ1" s="51"/>
      <c r="AR1" s="38"/>
      <c r="AS1" s="39" t="s">
        <v>58</v>
      </c>
      <c r="AT1" s="40"/>
      <c r="AU1" s="40"/>
      <c r="AV1" s="40"/>
      <c r="AW1" s="40"/>
      <c r="AX1" s="40"/>
      <c r="AY1" s="40"/>
      <c r="AZ1" s="41"/>
    </row>
    <row r="2" spans="1:52" s="1" customFormat="1" ht="78.75">
      <c r="A2" s="52" t="s">
        <v>0</v>
      </c>
      <c r="B2" s="53" t="s">
        <v>1</v>
      </c>
      <c r="C2" s="54" t="s">
        <v>2</v>
      </c>
      <c r="D2" s="55" t="s">
        <v>3</v>
      </c>
      <c r="E2" s="56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54" t="s">
        <v>11</v>
      </c>
      <c r="M2" s="57" t="s">
        <v>12</v>
      </c>
      <c r="N2" s="54" t="s">
        <v>13</v>
      </c>
      <c r="O2" s="54" t="s">
        <v>14</v>
      </c>
      <c r="P2" s="57" t="s">
        <v>15</v>
      </c>
      <c r="Q2" s="54" t="s">
        <v>16</v>
      </c>
      <c r="R2" s="57" t="s">
        <v>17</v>
      </c>
      <c r="S2" s="54" t="s">
        <v>18</v>
      </c>
      <c r="T2" s="58" t="s">
        <v>19</v>
      </c>
      <c r="U2" s="56" t="s">
        <v>20</v>
      </c>
      <c r="V2" s="59" t="s">
        <v>21</v>
      </c>
      <c r="W2" s="57" t="s">
        <v>22</v>
      </c>
      <c r="X2" s="57" t="s">
        <v>23</v>
      </c>
      <c r="Y2" s="57" t="s">
        <v>24</v>
      </c>
      <c r="Z2" s="54" t="s">
        <v>25</v>
      </c>
      <c r="AA2" s="54" t="s">
        <v>26</v>
      </c>
      <c r="AB2" s="54" t="s">
        <v>27</v>
      </c>
      <c r="AC2" s="54" t="s">
        <v>28</v>
      </c>
      <c r="AD2" s="57" t="s">
        <v>29</v>
      </c>
      <c r="AE2" s="54" t="s">
        <v>30</v>
      </c>
      <c r="AF2" s="57" t="s">
        <v>31</v>
      </c>
      <c r="AG2" s="54" t="s">
        <v>32</v>
      </c>
      <c r="AH2" s="54" t="s">
        <v>33</v>
      </c>
      <c r="AI2" s="54" t="s">
        <v>34</v>
      </c>
      <c r="AJ2" s="60" t="s">
        <v>35</v>
      </c>
      <c r="AK2" s="61" t="s">
        <v>36</v>
      </c>
      <c r="AL2" s="62" t="s">
        <v>37</v>
      </c>
      <c r="AM2" s="63" t="s">
        <v>38</v>
      </c>
      <c r="AN2" s="63" t="s">
        <v>39</v>
      </c>
      <c r="AO2" s="63" t="s">
        <v>40</v>
      </c>
      <c r="AP2" s="63" t="s">
        <v>41</v>
      </c>
      <c r="AQ2" s="63" t="s">
        <v>42</v>
      </c>
      <c r="AR2" s="64"/>
      <c r="AS2" s="65" t="s">
        <v>43</v>
      </c>
      <c r="AT2" s="54" t="s">
        <v>44</v>
      </c>
      <c r="AU2" s="54" t="s">
        <v>45</v>
      </c>
      <c r="AV2" s="54" t="s">
        <v>46</v>
      </c>
      <c r="AW2" s="54" t="s">
        <v>47</v>
      </c>
      <c r="AX2" s="66"/>
      <c r="AY2" s="54" t="s">
        <v>48</v>
      </c>
      <c r="AZ2" s="58" t="s">
        <v>49</v>
      </c>
    </row>
    <row r="3" spans="1:52" s="1" customFormat="1" ht="39.75" customHeight="1">
      <c r="A3" s="30">
        <v>1</v>
      </c>
      <c r="B3" s="9" t="s">
        <v>60</v>
      </c>
      <c r="C3" s="11" t="s">
        <v>50</v>
      </c>
      <c r="D3" s="31"/>
      <c r="E3" s="32">
        <f>7000*12</f>
        <v>84000</v>
      </c>
      <c r="F3" s="2">
        <f>AW3</f>
        <v>12000</v>
      </c>
      <c r="G3" s="33" t="s">
        <v>52</v>
      </c>
      <c r="H3" s="32" t="s">
        <v>54</v>
      </c>
      <c r="I3" s="32">
        <f>1307*12</f>
        <v>15684</v>
      </c>
      <c r="J3" s="32"/>
      <c r="K3" s="32"/>
      <c r="L3" s="32"/>
      <c r="M3" s="35">
        <f>'[1]Oth Income-Ayurvet'!D11</f>
        <v>0</v>
      </c>
      <c r="N3" s="36"/>
      <c r="O3" s="32"/>
      <c r="P3" s="32"/>
      <c r="Q3" s="32"/>
      <c r="R3" s="32"/>
      <c r="S3" s="32"/>
      <c r="T3" s="18">
        <f>SUM(E3:S3)</f>
        <v>111684</v>
      </c>
      <c r="U3" s="19">
        <f>ROUND(E3*12%,0)</f>
        <v>10080</v>
      </c>
      <c r="V3" s="32"/>
      <c r="W3" s="32"/>
      <c r="X3" s="32"/>
      <c r="Y3" s="32"/>
      <c r="Z3" s="32"/>
      <c r="AA3" s="32"/>
      <c r="AB3" s="32"/>
      <c r="AC3" s="32"/>
      <c r="AD3" s="32"/>
      <c r="AE3" s="21">
        <f>SUM(U3:AD3)</f>
        <v>10080</v>
      </c>
      <c r="AF3" s="21">
        <f>IF(AE3&lt;=100000,AE3,100000)</f>
        <v>10080</v>
      </c>
      <c r="AG3" s="32"/>
      <c r="AH3" s="32"/>
      <c r="AI3" s="32"/>
      <c r="AJ3" s="23">
        <f>SUM(AF3:AI3)</f>
        <v>10080</v>
      </c>
      <c r="AK3" s="24">
        <f>T3-AJ3</f>
        <v>101604</v>
      </c>
      <c r="AL3" s="34">
        <f>ROUND(IF(AK3&gt;=500000,(((AK3-500000)*30%)+55000),IF(AK3&gt;300000,(((AK3-300000)*20%)+15000),IF(AK3&gt;150000,((AK3-150000)*10%),0))),0)</f>
        <v>0</v>
      </c>
      <c r="AM3" s="25">
        <f>ROUND(IF(AK3&gt;1000000,(AL3*10%),0),0)</f>
        <v>0</v>
      </c>
      <c r="AN3" s="25">
        <f>ROUND((AL3+AM3)*3%,0)</f>
        <v>0</v>
      </c>
      <c r="AO3" s="25">
        <f>SUM(AL3:AN3)</f>
        <v>0</v>
      </c>
      <c r="AP3" s="4"/>
      <c r="AQ3" s="25">
        <f>AO3-AP3</f>
        <v>0</v>
      </c>
      <c r="AR3" s="5"/>
      <c r="AS3" s="26">
        <f>2800*12</f>
        <v>33600</v>
      </c>
      <c r="AT3" s="27">
        <f>AY3-AZ3</f>
        <v>21600</v>
      </c>
      <c r="AU3" s="27">
        <f>E3*50%</f>
        <v>42000</v>
      </c>
      <c r="AV3" s="27">
        <f>AT3</f>
        <v>21600</v>
      </c>
      <c r="AW3" s="27">
        <f>AS3-AV3</f>
        <v>12000</v>
      </c>
      <c r="AX3" s="6"/>
      <c r="AY3" s="28">
        <v>30000</v>
      </c>
      <c r="AZ3" s="29">
        <f>ROUND(E3*10%,0)</f>
        <v>8400</v>
      </c>
    </row>
    <row r="4" spans="1:54" s="1" customFormat="1" ht="39.75" customHeight="1" thickBot="1">
      <c r="A4" s="8" t="s">
        <v>51</v>
      </c>
      <c r="B4" s="9" t="s">
        <v>61</v>
      </c>
      <c r="C4" s="11" t="s">
        <v>50</v>
      </c>
      <c r="D4" s="12"/>
      <c r="E4" s="13">
        <f>8500*12</f>
        <v>102000</v>
      </c>
      <c r="F4" s="2">
        <f>AW4</f>
        <v>51000</v>
      </c>
      <c r="G4" s="14" t="s">
        <v>52</v>
      </c>
      <c r="H4" s="14" t="s">
        <v>53</v>
      </c>
      <c r="I4" s="15">
        <f>2397*12</f>
        <v>28764</v>
      </c>
      <c r="J4" s="15"/>
      <c r="K4" s="15"/>
      <c r="L4" s="15"/>
      <c r="M4" s="3">
        <f>'[1]Oth Income-Ayurvet'!D13</f>
        <v>0</v>
      </c>
      <c r="N4" s="16">
        <f>'[1]INTT. ON LOAN-Ayurvet'!H30</f>
        <v>0</v>
      </c>
      <c r="O4" s="17"/>
      <c r="P4" s="15"/>
      <c r="Q4" s="15"/>
      <c r="R4" s="15"/>
      <c r="S4" s="15"/>
      <c r="T4" s="18">
        <f>SUM(E4:S4)</f>
        <v>181764</v>
      </c>
      <c r="U4" s="19">
        <f>ROUND(E4*12%,0)</f>
        <v>12240</v>
      </c>
      <c r="V4" s="20"/>
      <c r="W4" s="20">
        <v>12767</v>
      </c>
      <c r="X4" s="20"/>
      <c r="Y4" s="20"/>
      <c r="Z4" s="20">
        <v>10800</v>
      </c>
      <c r="AA4" s="20"/>
      <c r="AB4" s="20"/>
      <c r="AC4" s="20"/>
      <c r="AD4" s="20"/>
      <c r="AE4" s="21">
        <f>SUM(U4:AD4)</f>
        <v>35807</v>
      </c>
      <c r="AF4" s="21">
        <f>IF(AE4&lt;=100000,AE4,100000)</f>
        <v>35807</v>
      </c>
      <c r="AG4" s="22">
        <v>2023</v>
      </c>
      <c r="AH4" s="20"/>
      <c r="AI4" s="20"/>
      <c r="AJ4" s="23">
        <f>SUM(AF4:AI4)</f>
        <v>37830</v>
      </c>
      <c r="AK4" s="24">
        <f>T4-AJ4</f>
        <v>143934</v>
      </c>
      <c r="AL4" s="10">
        <f>ROUND(IF(AK4&gt;=500000,(((AK4-500000)*30%)+52000),IF(AK4&gt;300000,(((AK4-300000)*20%)+12000),IF(AK4&gt;180000,((AK4-180000)*10%),0))),0)</f>
        <v>0</v>
      </c>
      <c r="AM4" s="25">
        <f>ROUND(IF(AK4&gt;1000000,(AL4*10%),0),0)</f>
        <v>0</v>
      </c>
      <c r="AN4" s="25">
        <f>ROUND((AL4+AM4)*3%,0)</f>
        <v>0</v>
      </c>
      <c r="AO4" s="25">
        <f>SUM(AL4:AN4)</f>
        <v>0</v>
      </c>
      <c r="AP4" s="4"/>
      <c r="AQ4" s="25">
        <f>AO4-AP4</f>
        <v>0</v>
      </c>
      <c r="AR4" s="5"/>
      <c r="AS4" s="26">
        <f>4250*12</f>
        <v>51000</v>
      </c>
      <c r="AT4" s="27">
        <f>AY4-AZ4</f>
        <v>-10200</v>
      </c>
      <c r="AU4" s="27">
        <f>E4*50%</f>
        <v>51000</v>
      </c>
      <c r="AV4" s="27"/>
      <c r="AW4" s="27">
        <f>AS4-AV4</f>
        <v>51000</v>
      </c>
      <c r="AX4" s="6"/>
      <c r="AY4" s="28"/>
      <c r="AZ4" s="29">
        <f>ROUND(E4*10%,0)</f>
        <v>10200</v>
      </c>
      <c r="BB4" s="7"/>
    </row>
  </sheetData>
  <mergeCells count="5">
    <mergeCell ref="AS1:AZ1"/>
    <mergeCell ref="A1:D1"/>
    <mergeCell ref="E1:T1"/>
    <mergeCell ref="U1:AJ1"/>
    <mergeCell ref="AL1:AQ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Ayurvet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mpant</dc:creator>
  <cp:keywords/>
  <dc:description/>
  <cp:lastModifiedBy>mr</cp:lastModifiedBy>
  <dcterms:created xsi:type="dcterms:W3CDTF">2009-06-16T12:43:57Z</dcterms:created>
  <dcterms:modified xsi:type="dcterms:W3CDTF">2009-06-16T12:51:15Z</dcterms:modified>
  <cp:category/>
  <cp:version/>
  <cp:contentType/>
  <cp:contentStatus/>
</cp:coreProperties>
</file>