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alary structure" sheetId="1" r:id="rId1"/>
    <sheet name="PF Calculation" sheetId="2" r:id="rId2"/>
    <sheet name="PT Rate" sheetId="3" r:id="rId3"/>
    <sheet name="LTA_FAQ" sheetId="4" r:id="rId4"/>
  </sheets>
  <definedNames/>
  <calcPr fullCalcOnLoad="1"/>
</workbook>
</file>

<file path=xl/sharedStrings.xml><?xml version="1.0" encoding="utf-8"?>
<sst xmlns="http://schemas.openxmlformats.org/spreadsheetml/2006/main" count="78" uniqueCount="75">
  <si>
    <t>Basic Pay</t>
  </si>
  <si>
    <t>House Rent Allowance</t>
  </si>
  <si>
    <t>Conveyance Allowance</t>
  </si>
  <si>
    <t>Medical Allowance</t>
  </si>
  <si>
    <t>Special Allowance</t>
  </si>
  <si>
    <t>Meal Vouchers</t>
  </si>
  <si>
    <t>PF Contriubtion by Employer</t>
  </si>
  <si>
    <t>Yearly Performance Bonus</t>
  </si>
  <si>
    <t>Monthly</t>
  </si>
  <si>
    <t>Annual</t>
  </si>
  <si>
    <t>Gross CTC</t>
  </si>
  <si>
    <t>Professions Tax</t>
  </si>
  <si>
    <t>PF Contriubtion by Employee</t>
  </si>
  <si>
    <t>Total Deductions</t>
  </si>
  <si>
    <t>% age</t>
  </si>
  <si>
    <t>Components</t>
  </si>
  <si>
    <t>EPF</t>
  </si>
  <si>
    <t>Employee Pension</t>
  </si>
  <si>
    <t>Employees' Deposit Linked Insurance Scheme(EDLIS)</t>
  </si>
  <si>
    <t>Total</t>
  </si>
  <si>
    <t>Employer</t>
  </si>
  <si>
    <t>Employee</t>
  </si>
  <si>
    <t>Central Govt.</t>
  </si>
  <si>
    <t>Particulars</t>
  </si>
  <si>
    <t>PF Administration Charges</t>
  </si>
  <si>
    <t>EDLIS administration Charges</t>
  </si>
  <si>
    <t>Net Take Home before TDS</t>
  </si>
  <si>
    <t xml:space="preserve">Note:  </t>
  </si>
  <si>
    <r>
      <t>Sl. No.</t>
    </r>
    <r>
      <rPr>
        <sz val="11"/>
        <color indexed="8"/>
        <rFont val="Arial"/>
        <family val="2"/>
      </rPr>
      <t xml:space="preserve"> </t>
    </r>
  </si>
  <si>
    <t xml:space="preserve">Six months income (Rs.) </t>
  </si>
  <si>
    <t xml:space="preserve">21,001 – 30,000 </t>
  </si>
  <si>
    <t xml:space="preserve">30,001 – 45,000 </t>
  </si>
  <si>
    <t xml:space="preserve">45,001 – 60,000 </t>
  </si>
  <si>
    <t xml:space="preserve">60,001 – 75,000 </t>
  </si>
  <si>
    <t xml:space="preserve">75,001 and above </t>
  </si>
  <si>
    <t>Profession Tax Collectable from the salary of  August (Ist Quarter ) and January (IInd Quarter)</t>
  </si>
  <si>
    <t>http://www.tn.gov.in/dtp/professional-tax.htm</t>
  </si>
  <si>
    <t>1st Oct 1998 - 30th Sep 2003</t>
  </si>
  <si>
    <t>1st Oct 2003 -30th Sep 2008</t>
  </si>
  <si>
    <t>1st Oct 2008 onwards</t>
  </si>
  <si>
    <t>4.  Rate of TDS is subject to Declaration and submission of related information and documents by employee</t>
  </si>
  <si>
    <t>5.  Meal Vouchers will be disbursed by Finance Department</t>
  </si>
  <si>
    <t>1.  Payment of Medical Allowance is subject to submission of Medical Treatment &amp; Medicinal Expenses</t>
  </si>
  <si>
    <t>2.  Minimum YPB @10% of Gross CTCis deducted out of monthly salary but will be paid upon completion of One year from date of appointment along with additional YPB if any</t>
  </si>
  <si>
    <t>ESI Contribution by Employer</t>
  </si>
  <si>
    <t>ESI Contribution by Employee</t>
  </si>
  <si>
    <t>CTC</t>
  </si>
  <si>
    <t>Salary for PF means:</t>
  </si>
  <si>
    <t>Basic+DA+Cash Value of Food concession+retaining allowance (if any)</t>
  </si>
  <si>
    <t>Car Lease Option</t>
  </si>
  <si>
    <t>Leave Travel Allowance (LTA)</t>
  </si>
  <si>
    <t>If you could not get public transport and resorted to private transport like renting a car, get a bill issued by the rental company. If your employer does not accept the bill, you can always file an income tax return, claim an exemption and get a refund.</t>
  </si>
  <si>
    <t>For children born after October 1, 1998, the exemption is restricted to only two surviving children (unless, of course, one birth has resulted in multiple children like twins and triplets).</t>
  </si>
  <si>
    <t>If your family travels without you, no LTA can be claimed. You have to make the trip, either by yourself or, if claiming for your family, you should travel with them.</t>
  </si>
  <si>
    <t>The current block is 2006-09 -- January 2006 to December 2009. The earlier one was from 2002-05 -- January 2002 to December 2005. During this time period, a person is entitled to two LTA claims.</t>
  </si>
  <si>
    <t>So, while a person can get an income tax exemption for two journeys in a block of four calendar years, he can make a trip only once a year. If you make two trips in a year, you lose one. One-way out is to claim one and make your spouse claim the other.</t>
  </si>
  <si>
    <t xml:space="preserve">Let's say that, in the 2002-05 block, you claimed LTA in 2003. In 2004, you switched jobs. You can still claim your second journey with your new employer. Of course, your new employer will ask to look at your earlier tax returns to see whether it has been claimed or not. </t>
  </si>
  <si>
    <t>Let's say you are going from Delhi to Mumbai on a holiday. So the cost of your travel from Delhi to Mumbai and Mumbai to Delhi will be eligible for LTA.</t>
  </si>
  <si>
    <t xml:space="preserve">Let's say you and your spouse are both employed and both have LTA as part of the salary package. Your LTA is Rs 20,000 and hers is Rs 20,000 too. </t>
  </si>
  <si>
    <t xml:space="preserve">Both of you and your child go for a holiday. The tickets for the three of you amount to Rs 15,000. You supply the tickets to your office and this amount will be eligible for a tax deduction; the balance Rs 5,000 will be taxed. You can claim exemption only to the tune of your expenditure. </t>
  </si>
  <si>
    <t>If you claim this, your spouse will not be able to claim this same holiday from her employer. His/ Her Rs 20,000 will be taxed. Unless, of course, you go for another holiday and he/ she claims it.</t>
  </si>
  <si>
    <t>Or, let's say, you spend Rs 30,000 on tickets but your LTA is just Rs 20,000. You can claim up to Rs 20,000 and tell your spouse to claim his/ her ticket from his/ her employer.</t>
  </si>
  <si>
    <r>
      <t xml:space="preserve">1. </t>
    </r>
    <r>
      <rPr>
        <sz val="11"/>
        <color indexed="63"/>
        <rFont val="Times New Roman"/>
        <family val="1"/>
      </rPr>
      <t>You can get LTA only if you have applied for leave from your company and have actually traveled. However, international travel is not valid. You must have traveled within the country.</t>
    </r>
  </si>
  <si>
    <r>
      <t>2.</t>
    </r>
    <r>
      <rPr>
        <sz val="11"/>
        <color indexed="63"/>
        <rFont val="Times New Roman"/>
        <family val="1"/>
      </rPr>
      <t xml:space="preserve"> The entire cost of the holiday is not covered. Only the travel costs are covered. So, whether you fly, hop on to a train or take public transport, you will have to show the ticket to claim your LTA. This means you will need to keep your air, rail or public transport ticket.</t>
    </r>
  </si>
  <si>
    <r>
      <t xml:space="preserve">3. </t>
    </r>
    <r>
      <rPr>
        <sz val="11"/>
        <color indexed="63"/>
        <rFont val="Times New Roman"/>
        <family val="1"/>
      </rPr>
      <t>If you travel by car and it is owned by a central government organization like ITDC, the state government or the local body, then LTA is permitted.</t>
    </r>
  </si>
  <si>
    <r>
      <t>4.</t>
    </r>
    <r>
      <rPr>
        <sz val="11"/>
        <color indexed="63"/>
        <rFont val="Times New Roman"/>
        <family val="1"/>
      </rPr>
      <t xml:space="preserve"> LTA covers travel for yourself and your family. Family, in this case, includes yourself, parents, siblings dependent on you, spouse (even if your spouse is working) and children. </t>
    </r>
  </si>
  <si>
    <r>
      <t>5.</t>
    </r>
    <r>
      <rPr>
        <sz val="11"/>
        <color indexed="63"/>
        <rFont val="Times New Roman"/>
        <family val="1"/>
      </rPr>
      <t xml:space="preserve"> LTA is not related to when you started your employment. The government fixes blocks of years. These blocks are not financial years (April 1 to March 31); they are calendar years (January 1 to December 31).</t>
    </r>
  </si>
  <si>
    <r>
      <t>6.</t>
    </r>
    <r>
      <rPr>
        <sz val="11"/>
        <color indexed="63"/>
        <rFont val="Times New Roman"/>
        <family val="1"/>
      </rPr>
      <t xml:space="preserve"> Though you can claim two journeys in a block of four years, you can claim the LTA benefit just once in a year. You cannot claim both the journeys in one year. </t>
    </r>
  </si>
  <si>
    <r>
      <t xml:space="preserve">7. </t>
    </r>
    <r>
      <rPr>
        <sz val="11"/>
        <color indexed="63"/>
        <rFont val="Times New Roman"/>
        <family val="1"/>
      </rPr>
      <t>You can carry forward your LTA. One LTA can be brought forward and claimed in the first year of the next block.</t>
    </r>
    <r>
      <rPr>
        <sz val="11"/>
        <color indexed="8"/>
        <rFont val="Times New Roman"/>
        <family val="1"/>
      </rPr>
      <t xml:space="preserve">  </t>
    </r>
    <r>
      <rPr>
        <sz val="11"/>
        <color indexed="63"/>
        <rFont val="Times New Roman"/>
        <family val="1"/>
      </rPr>
      <t>Let's say you do not take your LTA in 2002-05. Or that you use only one LTA. Don't worry, you will be able to take the pending LTA in 2006. This means that, in the 2006-09 block, you will be totally entitled to the three journeys.</t>
    </r>
  </si>
  <si>
    <r>
      <t>8.</t>
    </r>
    <r>
      <rPr>
        <sz val="11"/>
        <color indexed="63"/>
        <rFont val="Times New Roman"/>
        <family val="1"/>
      </rPr>
      <t xml:space="preserve"> If you switch jobs, you can get the LTA not only from your present organization but also from your former employer, if the concession is lying unutilized. </t>
    </r>
  </si>
  <si>
    <r>
      <t>9.</t>
    </r>
    <r>
      <rPr>
        <sz val="11"/>
        <color indexed="63"/>
        <rFont val="Times New Roman"/>
        <family val="1"/>
      </rPr>
      <t xml:space="preserve"> You must take the shortest route to your destination to be eligible for LTA.</t>
    </r>
  </si>
  <si>
    <r>
      <t>10.</t>
    </r>
    <r>
      <rPr>
        <sz val="11"/>
        <color indexed="63"/>
        <rFont val="Times New Roman"/>
        <family val="1"/>
      </rPr>
      <t xml:space="preserve"> If your LTA is not utilised, it gets added to your salary and you will be taxed on it. </t>
    </r>
  </si>
  <si>
    <t>Professions Tax Rates in Chennai</t>
  </si>
  <si>
    <t>Note:  Insert CTC proposed in Cell # E15</t>
  </si>
  <si>
    <t>3.  Rate of Professions Tax will vary based on Salary Scale, current rates are for Organisations located within Chennai Corporation Limit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</si>
</sst>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2">
    <font>
      <sz val="11"/>
      <color theme="1"/>
      <name val="Calibri"/>
      <family val="2"/>
    </font>
    <font>
      <sz val="11"/>
      <color indexed="8"/>
      <name val="Calibri"/>
      <family val="2"/>
    </font>
    <font>
      <sz val="11"/>
      <color indexed="8"/>
      <name val="Arial"/>
      <family val="2"/>
    </font>
    <font>
      <sz val="11"/>
      <color indexed="8"/>
      <name val="Times New Roman"/>
      <family val="1"/>
    </font>
    <font>
      <sz val="12"/>
      <color indexed="8"/>
      <name val="Times New Roman"/>
      <family val="1"/>
    </font>
    <font>
      <b/>
      <sz val="12"/>
      <color indexed="8"/>
      <name val="Times New Roman"/>
      <family val="1"/>
    </font>
    <font>
      <sz val="10"/>
      <color indexed="8"/>
      <name val="Arial"/>
      <family val="2"/>
    </font>
    <font>
      <b/>
      <sz val="10"/>
      <color indexed="8"/>
      <name val="Arial"/>
      <family val="2"/>
    </font>
    <font>
      <u val="single"/>
      <sz val="11"/>
      <color indexed="12"/>
      <name val="Calibri"/>
      <family val="2"/>
    </font>
    <font>
      <b/>
      <sz val="11"/>
      <color indexed="63"/>
      <name val="Times New Roman"/>
      <family val="1"/>
    </font>
    <font>
      <sz val="11"/>
      <color indexed="63"/>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sz val="10"/>
      <color theme="1"/>
      <name val="Arial"/>
      <family val="2"/>
    </font>
    <font>
      <b/>
      <sz val="11"/>
      <color rgb="FF252525"/>
      <name val="Times New Roman"/>
      <family val="1"/>
    </font>
    <font>
      <sz val="11"/>
      <color rgb="FF252525"/>
      <name val="Times New Roman"/>
      <family val="1"/>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0" fontId="45" fillId="0" borderId="0" xfId="0" applyFont="1" applyAlignment="1">
      <alignment/>
    </xf>
    <xf numFmtId="0" fontId="46" fillId="0" borderId="0" xfId="0" applyFont="1" applyAlignment="1">
      <alignment/>
    </xf>
    <xf numFmtId="10" fontId="0" fillId="0" borderId="0" xfId="0" applyNumberFormat="1" applyAlignment="1">
      <alignment/>
    </xf>
    <xf numFmtId="10" fontId="45" fillId="0" borderId="0" xfId="0" applyNumberFormat="1" applyFont="1" applyAlignment="1">
      <alignment/>
    </xf>
    <xf numFmtId="9" fontId="45" fillId="0" borderId="0" xfId="0" applyNumberFormat="1" applyFont="1" applyAlignment="1">
      <alignment/>
    </xf>
    <xf numFmtId="0" fontId="45" fillId="33" borderId="0" xfId="0" applyFont="1" applyFill="1" applyAlignment="1">
      <alignment/>
    </xf>
    <xf numFmtId="10" fontId="45" fillId="33" borderId="0" xfId="0" applyNumberFormat="1" applyFont="1" applyFill="1" applyAlignment="1">
      <alignment/>
    </xf>
    <xf numFmtId="0" fontId="46" fillId="33" borderId="0" xfId="0" applyFont="1" applyFill="1" applyAlignment="1">
      <alignment/>
    </xf>
    <xf numFmtId="0" fontId="47" fillId="33" borderId="0" xfId="0" applyFont="1" applyFill="1" applyAlignment="1">
      <alignment/>
    </xf>
    <xf numFmtId="0" fontId="47" fillId="33" borderId="0" xfId="0" applyFont="1" applyFill="1" applyAlignment="1">
      <alignment horizontal="center"/>
    </xf>
    <xf numFmtId="0" fontId="48" fillId="0" borderId="10" xfId="0" applyFont="1" applyBorder="1" applyAlignment="1">
      <alignment horizontal="center" vertical="top" wrapText="1"/>
    </xf>
    <xf numFmtId="0" fontId="37" fillId="0" borderId="0" xfId="52" applyAlignment="1" applyProtection="1">
      <alignment/>
      <protection/>
    </xf>
    <xf numFmtId="0" fontId="48" fillId="0" borderId="0" xfId="0" applyFont="1" applyFill="1" applyBorder="1" applyAlignment="1">
      <alignment horizontal="center" vertical="top" wrapText="1"/>
    </xf>
    <xf numFmtId="0" fontId="48" fillId="0" borderId="10" xfId="0" applyFont="1" applyFill="1" applyBorder="1" applyAlignment="1">
      <alignment horizontal="center" vertical="top" wrapText="1"/>
    </xf>
    <xf numFmtId="0" fontId="48" fillId="0" borderId="10" xfId="0" applyFont="1" applyBorder="1" applyAlignment="1">
      <alignment horizontal="right" vertical="top" wrapText="1"/>
    </xf>
    <xf numFmtId="0" fontId="48" fillId="0" borderId="10" xfId="0" applyFont="1" applyFill="1" applyBorder="1" applyAlignment="1">
      <alignment horizontal="right" vertical="top" wrapText="1"/>
    </xf>
    <xf numFmtId="164" fontId="47" fillId="33" borderId="0" xfId="42" applyNumberFormat="1" applyFont="1" applyFill="1" applyAlignment="1">
      <alignment horizontal="center"/>
    </xf>
    <xf numFmtId="164" fontId="46" fillId="0" borderId="0" xfId="42" applyNumberFormat="1" applyFont="1" applyAlignment="1">
      <alignment/>
    </xf>
    <xf numFmtId="164" fontId="47" fillId="33" borderId="0" xfId="42" applyNumberFormat="1" applyFont="1" applyFill="1" applyAlignment="1">
      <alignment/>
    </xf>
    <xf numFmtId="164" fontId="46" fillId="33" borderId="0" xfId="42" applyNumberFormat="1" applyFont="1" applyFill="1" applyAlignment="1">
      <alignment/>
    </xf>
    <xf numFmtId="0" fontId="48" fillId="0" borderId="0" xfId="0" applyFont="1" applyBorder="1" applyAlignment="1">
      <alignment horizontal="center" vertical="top" wrapText="1"/>
    </xf>
    <xf numFmtId="0" fontId="48" fillId="0" borderId="0" xfId="0" applyFont="1" applyBorder="1" applyAlignment="1">
      <alignment horizontal="right" vertical="top" wrapText="1"/>
    </xf>
    <xf numFmtId="0" fontId="48" fillId="0" borderId="0" xfId="0" applyFont="1" applyFill="1" applyBorder="1" applyAlignment="1">
      <alignment horizontal="right" vertical="top" wrapText="1"/>
    </xf>
    <xf numFmtId="0" fontId="46" fillId="34" borderId="0" xfId="0" applyFont="1" applyFill="1" applyAlignment="1">
      <alignment/>
    </xf>
    <xf numFmtId="164" fontId="46" fillId="34" borderId="0" xfId="42" applyNumberFormat="1" applyFont="1" applyFill="1" applyAlignment="1">
      <alignment/>
    </xf>
    <xf numFmtId="164" fontId="46" fillId="0" borderId="0" xfId="0" applyNumberFormat="1" applyFont="1" applyAlignment="1">
      <alignment/>
    </xf>
    <xf numFmtId="43" fontId="46" fillId="0" borderId="0" xfId="0" applyNumberFormat="1" applyFont="1" applyAlignment="1">
      <alignment/>
    </xf>
    <xf numFmtId="164" fontId="46" fillId="34" borderId="0" xfId="0" applyNumberFormat="1" applyFont="1" applyFill="1" applyAlignment="1">
      <alignment/>
    </xf>
    <xf numFmtId="0" fontId="49" fillId="0" borderId="0" xfId="0" applyFont="1" applyAlignment="1">
      <alignment horizontal="justify" vertical="justify" wrapText="1"/>
    </xf>
    <xf numFmtId="0" fontId="45" fillId="0" borderId="0" xfId="0" applyFont="1" applyAlignment="1">
      <alignment horizontal="justify" vertical="justify" wrapText="1"/>
    </xf>
    <xf numFmtId="0" fontId="50" fillId="0" borderId="0" xfId="0" applyFont="1" applyAlignment="1">
      <alignment horizontal="justify" vertical="justify" wrapText="1"/>
    </xf>
    <xf numFmtId="164" fontId="47" fillId="33" borderId="0" xfId="0" applyNumberFormat="1" applyFont="1" applyFill="1" applyAlignment="1">
      <alignment/>
    </xf>
    <xf numFmtId="0" fontId="11" fillId="0" borderId="0" xfId="0" applyFont="1" applyAlignment="1">
      <alignment/>
    </xf>
    <xf numFmtId="164" fontId="46" fillId="0" borderId="0" xfId="42" applyNumberFormat="1" applyFont="1" applyAlignment="1">
      <alignment horizontal="center" vertical="center"/>
    </xf>
    <xf numFmtId="0" fontId="0" fillId="0" borderId="0" xfId="0" applyBorder="1" applyAlignment="1">
      <alignment horizontal="center" vertical="top" wrapText="1"/>
    </xf>
    <xf numFmtId="0" fontId="0" fillId="0" borderId="0" xfId="0" applyBorder="1" applyAlignment="1">
      <alignment vertical="top" wrapText="1"/>
    </xf>
    <xf numFmtId="0" fontId="48" fillId="0" borderId="0" xfId="0" applyFont="1" applyAlignment="1">
      <alignment horizontal="left" vertical="top" wrapText="1"/>
    </xf>
    <xf numFmtId="0" fontId="51" fillId="0" borderId="0" xfId="0" applyFont="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n.gov.in/dtp/professional-tax.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G16" sqref="G16"/>
    </sheetView>
  </sheetViews>
  <sheetFormatPr defaultColWidth="9.140625" defaultRowHeight="15"/>
  <cols>
    <col min="1" max="1" width="31.28125" style="2" customWidth="1"/>
    <col min="2" max="2" width="9.140625" style="2" hidden="1" customWidth="1"/>
    <col min="3" max="3" width="12.8515625" style="2" customWidth="1"/>
    <col min="4" max="5" width="11.57421875" style="18" bestFit="1" customWidth="1"/>
    <col min="6" max="6" width="11.57421875" style="2" bestFit="1" customWidth="1"/>
    <col min="7" max="7" width="32.7109375" style="2" customWidth="1"/>
    <col min="8" max="8" width="10.421875" style="2" bestFit="1" customWidth="1"/>
    <col min="9" max="16384" width="9.140625" style="2" customWidth="1"/>
  </cols>
  <sheetData>
    <row r="1" ht="15.75">
      <c r="A1" s="33" t="s">
        <v>73</v>
      </c>
    </row>
    <row r="3" spans="1:5" ht="15.75">
      <c r="A3" s="10" t="s">
        <v>15</v>
      </c>
      <c r="B3" s="10"/>
      <c r="C3" s="10" t="s">
        <v>14</v>
      </c>
      <c r="D3" s="17" t="s">
        <v>8</v>
      </c>
      <c r="E3" s="17" t="s">
        <v>9</v>
      </c>
    </row>
    <row r="4" spans="1:10" ht="15.75">
      <c r="A4" s="2" t="s">
        <v>0</v>
      </c>
      <c r="B4" s="2">
        <v>50</v>
      </c>
      <c r="C4" s="18">
        <f>E4/E15%</f>
        <v>40</v>
      </c>
      <c r="D4" s="18">
        <f>E4/12</f>
        <v>20666.666666666668</v>
      </c>
      <c r="E4" s="18">
        <f>IF(E15&lt;=120000,E15*50%,E15*40%)</f>
        <v>248000</v>
      </c>
      <c r="G4" s="21"/>
      <c r="H4" s="21"/>
      <c r="I4" s="21"/>
      <c r="J4" s="13"/>
    </row>
    <row r="5" spans="1:10" ht="15.75">
      <c r="A5" s="2" t="s">
        <v>1</v>
      </c>
      <c r="B5" s="2">
        <v>25</v>
      </c>
      <c r="C5" s="18">
        <f>E5/E15%</f>
        <v>12</v>
      </c>
      <c r="D5" s="18">
        <f aca="true" t="shared" si="0" ref="D5:D14">E5/12</f>
        <v>6200</v>
      </c>
      <c r="E5" s="18">
        <f>IF(E15&lt;=120000,E4*50%,E4*30%)</f>
        <v>74400</v>
      </c>
      <c r="G5" s="21"/>
      <c r="H5" s="22"/>
      <c r="I5" s="22"/>
      <c r="J5" s="23"/>
    </row>
    <row r="6" spans="1:10" ht="15.75">
      <c r="A6" s="2" t="s">
        <v>4</v>
      </c>
      <c r="B6" s="2">
        <v>0</v>
      </c>
      <c r="C6" s="18">
        <f>E6/E15%</f>
        <v>1.3612903225806452</v>
      </c>
      <c r="D6" s="18">
        <f t="shared" si="0"/>
        <v>703.3333333333334</v>
      </c>
      <c r="E6" s="18">
        <f>IF(E15&gt;120000,E15-(E4+E5+E7+E8+E9+E10+E11+E13+E14),0)</f>
        <v>8440</v>
      </c>
      <c r="G6" s="21"/>
      <c r="H6" s="22"/>
      <c r="I6" s="22"/>
      <c r="J6" s="23"/>
    </row>
    <row r="7" spans="1:10" ht="15.75">
      <c r="A7" s="2" t="s">
        <v>49</v>
      </c>
      <c r="C7" s="18">
        <f>E7/E15%</f>
        <v>29.032258064516128</v>
      </c>
      <c r="D7" s="18">
        <f>E7/12</f>
        <v>15000</v>
      </c>
      <c r="E7" s="18">
        <f>IF(E15&lt;450000,0,IF(E15&lt;600000,10000*12,IF(E15&lt;800000,15000*12,IF(E15&lt;1000000,20000*12,25000*12))))</f>
        <v>180000</v>
      </c>
      <c r="G7" s="21"/>
      <c r="H7" s="22"/>
      <c r="I7" s="22"/>
      <c r="J7" s="23"/>
    </row>
    <row r="8" spans="1:10" ht="15.75">
      <c r="A8" s="2" t="s">
        <v>50</v>
      </c>
      <c r="C8" s="18">
        <f>E8/E15%</f>
        <v>0</v>
      </c>
      <c r="D8" s="18">
        <f>E8/12</f>
        <v>0</v>
      </c>
      <c r="E8" s="18">
        <f>IF(E15&lt;650000,0,IF(E15&lt;800000,20000,IF(E15&lt;1000000,30000,40000)))</f>
        <v>0</v>
      </c>
      <c r="G8" s="21"/>
      <c r="H8" s="22"/>
      <c r="I8" s="22"/>
      <c r="J8" s="23"/>
    </row>
    <row r="9" spans="1:10" ht="15.75">
      <c r="A9" s="2" t="s">
        <v>2</v>
      </c>
      <c r="B9" s="2">
        <v>2.5</v>
      </c>
      <c r="C9" s="34">
        <f>(E9+E10+E11+E12+E13+E14)/E15%</f>
        <v>17.606451612903225</v>
      </c>
      <c r="D9" s="18">
        <f t="shared" si="0"/>
        <v>800</v>
      </c>
      <c r="E9" s="18">
        <f>IF(E15&lt;=120000,E15*2.5%,800*12)</f>
        <v>9600</v>
      </c>
      <c r="G9" s="21"/>
      <c r="H9" s="22"/>
      <c r="I9" s="22"/>
      <c r="J9" s="23"/>
    </row>
    <row r="10" spans="1:10" ht="15.75">
      <c r="A10" s="2" t="s">
        <v>3</v>
      </c>
      <c r="B10" s="2">
        <v>2.7</v>
      </c>
      <c r="C10" s="34"/>
      <c r="D10" s="18">
        <f t="shared" si="0"/>
        <v>1250</v>
      </c>
      <c r="E10" s="18">
        <f>IF(E15&lt;=120000,E15*2.7%,1250*12)</f>
        <v>15000</v>
      </c>
      <c r="G10" s="21"/>
      <c r="H10" s="22"/>
      <c r="I10" s="22"/>
      <c r="J10" s="23"/>
    </row>
    <row r="11" spans="1:10" ht="15.75">
      <c r="A11" s="2" t="s">
        <v>5</v>
      </c>
      <c r="B11" s="2">
        <v>0</v>
      </c>
      <c r="C11" s="34"/>
      <c r="D11" s="18">
        <f t="shared" si="0"/>
        <v>1100</v>
      </c>
      <c r="E11" s="18">
        <f>IF(E15&gt;120000,1100*12,0)</f>
        <v>13200</v>
      </c>
      <c r="G11" s="21"/>
      <c r="H11" s="22"/>
      <c r="I11" s="22"/>
      <c r="J11" s="23"/>
    </row>
    <row r="12" spans="1:5" ht="15.75">
      <c r="A12" s="2" t="s">
        <v>44</v>
      </c>
      <c r="B12" s="2">
        <v>3.92</v>
      </c>
      <c r="C12" s="34"/>
      <c r="D12" s="18">
        <f t="shared" si="0"/>
        <v>0</v>
      </c>
      <c r="E12" s="18">
        <f>IF(E15&lt;=120000,(E4+E5+E6+E9+E10+E11)*4.75%,0)</f>
        <v>0</v>
      </c>
    </row>
    <row r="13" spans="1:5" ht="15.75">
      <c r="A13" s="2" t="s">
        <v>6</v>
      </c>
      <c r="B13" s="2">
        <v>6</v>
      </c>
      <c r="C13" s="34"/>
      <c r="D13" s="18">
        <f t="shared" si="0"/>
        <v>780</v>
      </c>
      <c r="E13" s="18">
        <f>IF(E15&lt;=120000,E4*12%,6500*12*12%)</f>
        <v>9360</v>
      </c>
    </row>
    <row r="14" spans="1:7" ht="15.75">
      <c r="A14" s="2" t="s">
        <v>7</v>
      </c>
      <c r="B14" s="2">
        <v>10</v>
      </c>
      <c r="C14" s="34"/>
      <c r="D14" s="18">
        <f t="shared" si="0"/>
        <v>5166.666666666667</v>
      </c>
      <c r="E14" s="18">
        <f>E15*10%</f>
        <v>62000</v>
      </c>
      <c r="F14" s="28">
        <f>SUM(E4:E14)</f>
        <v>620000</v>
      </c>
      <c r="G14" s="26"/>
    </row>
    <row r="15" spans="1:6" ht="15.75">
      <c r="A15" s="9" t="s">
        <v>10</v>
      </c>
      <c r="B15" s="9"/>
      <c r="C15" s="32">
        <f>SUM(C4:C14)</f>
        <v>100</v>
      </c>
      <c r="D15" s="19">
        <f>E15/12</f>
        <v>51666.666666666664</v>
      </c>
      <c r="E15" s="19">
        <v>620000</v>
      </c>
      <c r="F15" s="28">
        <f>E15-F14</f>
        <v>0</v>
      </c>
    </row>
    <row r="16" spans="1:5" ht="15.75">
      <c r="A16" s="2" t="s">
        <v>11</v>
      </c>
      <c r="D16" s="18">
        <f>E16/12</f>
        <v>182.5</v>
      </c>
      <c r="E16" s="18">
        <f>IF(E15&lt;21001*2,0,IF(E15&lt;30001*2,100*2,IF(E15&lt;45001*2,235*2,IF(E15&lt;60001*2,510*2,IF(E15&lt;75001*2,760*2,IF(E15&gt;75000*2,1095*2))))))</f>
        <v>2190</v>
      </c>
    </row>
    <row r="17" spans="1:5" ht="15.75">
      <c r="A17" s="2" t="s">
        <v>6</v>
      </c>
      <c r="D17" s="18">
        <f>E17/12</f>
        <v>780</v>
      </c>
      <c r="E17" s="18">
        <f>E13</f>
        <v>9360</v>
      </c>
    </row>
    <row r="18" spans="1:5" ht="15.75">
      <c r="A18" s="2" t="s">
        <v>12</v>
      </c>
      <c r="D18" s="18">
        <f>E18/12</f>
        <v>780</v>
      </c>
      <c r="E18" s="18">
        <f>E13</f>
        <v>9360</v>
      </c>
    </row>
    <row r="19" spans="1:5" ht="15.75">
      <c r="A19" s="2" t="str">
        <f>A12</f>
        <v>ESI Contribution by Employer</v>
      </c>
      <c r="D19" s="18">
        <f>E19/12</f>
        <v>0</v>
      </c>
      <c r="E19" s="18">
        <f>E12</f>
        <v>0</v>
      </c>
    </row>
    <row r="20" spans="1:5" ht="15.75">
      <c r="A20" s="2" t="s">
        <v>45</v>
      </c>
      <c r="D20" s="18">
        <f>E20/12</f>
        <v>0</v>
      </c>
      <c r="E20" s="18">
        <f>IF(E15&lt;=120000,(E4+E5+E6+E9+E10+E11)*1.75%,0)</f>
        <v>0</v>
      </c>
    </row>
    <row r="21" spans="1:5" ht="15.75">
      <c r="A21" s="2" t="s">
        <v>5</v>
      </c>
      <c r="D21" s="18">
        <f>E21/12</f>
        <v>1100</v>
      </c>
      <c r="E21" s="18">
        <f>E11</f>
        <v>13200</v>
      </c>
    </row>
    <row r="22" spans="1:5" ht="15.75">
      <c r="A22" s="2" t="str">
        <f>A14</f>
        <v>Yearly Performance Bonus</v>
      </c>
      <c r="D22" s="18">
        <f>D14</f>
        <v>5166.666666666667</v>
      </c>
      <c r="E22" s="18">
        <v>0</v>
      </c>
    </row>
    <row r="23" spans="1:4" ht="15.75">
      <c r="A23" s="2" t="str">
        <f>A7</f>
        <v>Car Lease Option</v>
      </c>
      <c r="D23" s="18">
        <f>D7</f>
        <v>15000</v>
      </c>
    </row>
    <row r="24" spans="1:4" ht="15.75">
      <c r="A24" s="2" t="str">
        <f>A8</f>
        <v>Leave Travel Allowance (LTA)</v>
      </c>
      <c r="D24" s="18">
        <f>D8</f>
        <v>0</v>
      </c>
    </row>
    <row r="25" spans="1:8" ht="15.75">
      <c r="A25" s="2" t="s">
        <v>13</v>
      </c>
      <c r="D25" s="18">
        <f>+SUM(D16:D24)</f>
        <v>23009.166666666668</v>
      </c>
      <c r="E25" s="18">
        <f>SUM(E16:E21)</f>
        <v>34110</v>
      </c>
      <c r="H25" s="27"/>
    </row>
    <row r="26" spans="1:5" ht="15.75">
      <c r="A26" s="8" t="s">
        <v>26</v>
      </c>
      <c r="B26" s="8"/>
      <c r="C26" s="8"/>
      <c r="D26" s="20">
        <f>D15-D25</f>
        <v>28657.499999999996</v>
      </c>
      <c r="E26" s="20">
        <f>E15-E25</f>
        <v>585890</v>
      </c>
    </row>
    <row r="27" spans="3:4" ht="15.75">
      <c r="C27" s="24" t="s">
        <v>46</v>
      </c>
      <c r="D27" s="25">
        <f>D26*12+E7+E8+E14+E16+E17+E18+E19+E20+E21</f>
        <v>620000</v>
      </c>
    </row>
    <row r="28" ht="15.75">
      <c r="A28" s="2" t="s">
        <v>27</v>
      </c>
    </row>
    <row r="29" ht="15.75">
      <c r="A29" s="2" t="s">
        <v>42</v>
      </c>
    </row>
    <row r="30" ht="15.75">
      <c r="A30" s="2" t="s">
        <v>43</v>
      </c>
    </row>
    <row r="31" ht="15.75">
      <c r="A31" s="2" t="s">
        <v>74</v>
      </c>
    </row>
    <row r="32" ht="15.75">
      <c r="A32" s="2" t="s">
        <v>40</v>
      </c>
    </row>
    <row r="33" ht="15.75">
      <c r="A33" s="2" t="s">
        <v>41</v>
      </c>
    </row>
  </sheetData>
  <sheetProtection/>
  <mergeCells count="1">
    <mergeCell ref="C9:C14"/>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E11"/>
  <sheetViews>
    <sheetView zoomScalePageLayoutView="0" workbookViewId="0" topLeftCell="A1">
      <selection activeCell="B30" sqref="B30"/>
    </sheetView>
  </sheetViews>
  <sheetFormatPr defaultColWidth="9.140625" defaultRowHeight="15"/>
  <cols>
    <col min="1" max="1" width="48.8515625" style="0" bestFit="1" customWidth="1"/>
    <col min="2" max="2" width="9.00390625" style="0" bestFit="1" customWidth="1"/>
    <col min="3" max="3" width="9.8515625" style="0" bestFit="1" customWidth="1"/>
    <col min="4" max="4" width="12.57421875" style="0" bestFit="1" customWidth="1"/>
  </cols>
  <sheetData>
    <row r="2" spans="1:5" ht="15">
      <c r="A2" s="6" t="s">
        <v>23</v>
      </c>
      <c r="B2" s="6" t="s">
        <v>20</v>
      </c>
      <c r="C2" s="6" t="s">
        <v>21</v>
      </c>
      <c r="D2" s="6" t="s">
        <v>22</v>
      </c>
      <c r="E2" s="6" t="s">
        <v>19</v>
      </c>
    </row>
    <row r="3" spans="1:5" ht="15">
      <c r="A3" s="1" t="s">
        <v>16</v>
      </c>
      <c r="B3" s="4">
        <f>12%-B4</f>
        <v>0.036699999999999997</v>
      </c>
      <c r="C3" s="5">
        <v>0.12</v>
      </c>
      <c r="D3" s="1"/>
      <c r="E3" s="7">
        <f>SUM(B3:D3)</f>
        <v>0.1567</v>
      </c>
    </row>
    <row r="4" spans="1:5" ht="15">
      <c r="A4" s="1" t="s">
        <v>17</v>
      </c>
      <c r="B4" s="4">
        <v>0.0833</v>
      </c>
      <c r="C4" s="1"/>
      <c r="D4" s="4">
        <v>0.0167</v>
      </c>
      <c r="E4" s="7">
        <f>SUM(B4:D4)</f>
        <v>0.1</v>
      </c>
    </row>
    <row r="5" spans="1:5" ht="15">
      <c r="A5" s="1" t="s">
        <v>18</v>
      </c>
      <c r="B5" s="4">
        <v>0.005</v>
      </c>
      <c r="C5" s="1"/>
      <c r="D5" s="1"/>
      <c r="E5" s="7">
        <f>SUM(B5:D5)</f>
        <v>0.005</v>
      </c>
    </row>
    <row r="6" spans="1:5" ht="15">
      <c r="A6" s="1" t="s">
        <v>24</v>
      </c>
      <c r="B6" s="4">
        <v>0.011</v>
      </c>
      <c r="C6" s="1"/>
      <c r="D6" s="1"/>
      <c r="E6" s="7">
        <f>SUM(B6:D6)</f>
        <v>0.011</v>
      </c>
    </row>
    <row r="7" spans="1:5" ht="15">
      <c r="A7" s="1" t="s">
        <v>25</v>
      </c>
      <c r="B7" s="4">
        <v>0.0001</v>
      </c>
      <c r="C7" s="1"/>
      <c r="D7" s="1"/>
      <c r="E7" s="7">
        <f>SUM(B7:D7)</f>
        <v>0.0001</v>
      </c>
    </row>
    <row r="8" spans="1:5" ht="15">
      <c r="A8" s="6" t="s">
        <v>19</v>
      </c>
      <c r="B8" s="7">
        <f>SUM(B3:B7)</f>
        <v>0.1361</v>
      </c>
      <c r="C8" s="7">
        <f>SUM(C3:C7)</f>
        <v>0.12</v>
      </c>
      <c r="D8" s="7">
        <f>SUM(D3:D7)</f>
        <v>0.0167</v>
      </c>
      <c r="E8" s="7">
        <f>SUM(E3:E7)</f>
        <v>0.27280000000000004</v>
      </c>
    </row>
    <row r="10" spans="1:2" ht="15">
      <c r="A10" s="1" t="s">
        <v>47</v>
      </c>
      <c r="B10" s="3"/>
    </row>
    <row r="11" ht="15">
      <c r="A11" s="1"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3"/>
  <sheetViews>
    <sheetView zoomScalePageLayoutView="0" workbookViewId="0" topLeftCell="A1">
      <selection activeCell="J13" sqref="J13"/>
    </sheetView>
  </sheetViews>
  <sheetFormatPr defaultColWidth="9.140625" defaultRowHeight="15"/>
  <cols>
    <col min="1" max="1" width="6.7109375" style="0" bestFit="1" customWidth="1"/>
    <col min="2" max="2" width="26.140625" style="0" customWidth="1"/>
    <col min="3" max="4" width="13.140625" style="0" bestFit="1" customWidth="1"/>
    <col min="5" max="5" width="11.7109375" style="0" bestFit="1" customWidth="1"/>
  </cols>
  <sheetData>
    <row r="1" spans="1:5" ht="15" customHeight="1">
      <c r="A1" s="38" t="s">
        <v>72</v>
      </c>
      <c r="B1" s="38"/>
      <c r="C1" s="38"/>
      <c r="D1" s="38"/>
      <c r="E1" s="38"/>
    </row>
    <row r="2" spans="1:4" ht="15">
      <c r="A2" s="35"/>
      <c r="B2" s="35"/>
      <c r="C2" s="35"/>
      <c r="D2" s="35"/>
    </row>
    <row r="3" spans="1:5" ht="25.5">
      <c r="A3" s="11" t="s">
        <v>28</v>
      </c>
      <c r="B3" s="11" t="s">
        <v>29</v>
      </c>
      <c r="C3" s="11" t="s">
        <v>37</v>
      </c>
      <c r="D3" s="11" t="s">
        <v>38</v>
      </c>
      <c r="E3" s="14" t="s">
        <v>39</v>
      </c>
    </row>
    <row r="4" spans="1:5" ht="15">
      <c r="A4" s="11"/>
      <c r="B4" s="11">
        <v>21000</v>
      </c>
      <c r="C4" s="11"/>
      <c r="D4" s="11"/>
      <c r="E4" s="14">
        <v>0</v>
      </c>
    </row>
    <row r="5" spans="1:5" ht="15">
      <c r="A5" s="11">
        <v>1</v>
      </c>
      <c r="B5" s="11" t="s">
        <v>30</v>
      </c>
      <c r="C5" s="15">
        <v>60</v>
      </c>
      <c r="D5" s="15">
        <v>75</v>
      </c>
      <c r="E5" s="16">
        <v>100</v>
      </c>
    </row>
    <row r="6" spans="1:5" ht="15">
      <c r="A6" s="11">
        <v>2</v>
      </c>
      <c r="B6" s="11" t="s">
        <v>31</v>
      </c>
      <c r="C6" s="15">
        <v>150</v>
      </c>
      <c r="D6" s="15">
        <v>188</v>
      </c>
      <c r="E6" s="16">
        <v>235</v>
      </c>
    </row>
    <row r="7" spans="1:5" ht="15">
      <c r="A7" s="11">
        <v>3</v>
      </c>
      <c r="B7" s="11" t="s">
        <v>32</v>
      </c>
      <c r="C7" s="15">
        <v>300</v>
      </c>
      <c r="D7" s="15">
        <v>390</v>
      </c>
      <c r="E7" s="16">
        <v>510</v>
      </c>
    </row>
    <row r="8" spans="1:5" ht="15">
      <c r="A8" s="11">
        <v>4</v>
      </c>
      <c r="B8" s="11" t="s">
        <v>33</v>
      </c>
      <c r="C8" s="15">
        <v>450</v>
      </c>
      <c r="D8" s="15">
        <v>585</v>
      </c>
      <c r="E8" s="16">
        <v>760</v>
      </c>
    </row>
    <row r="9" spans="1:5" ht="15">
      <c r="A9" s="11">
        <v>5</v>
      </c>
      <c r="B9" s="11" t="s">
        <v>34</v>
      </c>
      <c r="C9" s="15">
        <v>600</v>
      </c>
      <c r="D9" s="15">
        <v>810</v>
      </c>
      <c r="E9" s="16">
        <v>1095</v>
      </c>
    </row>
    <row r="10" spans="1:4" ht="15">
      <c r="A10" s="36"/>
      <c r="B10" s="36"/>
      <c r="C10" s="36"/>
      <c r="D10" s="36"/>
    </row>
    <row r="11" spans="1:4" ht="30" customHeight="1">
      <c r="A11" s="37" t="s">
        <v>35</v>
      </c>
      <c r="B11" s="37"/>
      <c r="C11" s="37"/>
      <c r="D11" s="37"/>
    </row>
    <row r="12" ht="15">
      <c r="A12" s="12" t="s">
        <v>36</v>
      </c>
    </row>
    <row r="13" ht="15">
      <c r="A13" s="12" t="str">
        <f>HYPERLINK("http://www.chennaicorporation.gov.in/online-civic-services/professionTaxCalculator.htm")</f>
        <v>http://www.chennaicorporation.gov.in/online-civic-services/professionTaxCalculator.htm</v>
      </c>
    </row>
  </sheetData>
  <sheetProtection/>
  <mergeCells count="4">
    <mergeCell ref="A2:D2"/>
    <mergeCell ref="A10:D10"/>
    <mergeCell ref="A11:D11"/>
    <mergeCell ref="A1:E1"/>
  </mergeCells>
  <hyperlinks>
    <hyperlink ref="A12" r:id="rId1" display="http://www.tn.gov.in/dtp/professional-tax.ht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0"/>
  <sheetViews>
    <sheetView zoomScalePageLayoutView="0" workbookViewId="0" topLeftCell="A1">
      <selection activeCell="C18" sqref="C18"/>
    </sheetView>
  </sheetViews>
  <sheetFormatPr defaultColWidth="9.140625" defaultRowHeight="15"/>
  <cols>
    <col min="1" max="1" width="109.00390625" style="30" customWidth="1"/>
    <col min="2" max="16384" width="9.140625" style="30" customWidth="1"/>
  </cols>
  <sheetData>
    <row r="1" ht="30">
      <c r="A1" s="29" t="s">
        <v>62</v>
      </c>
    </row>
    <row r="2" ht="15">
      <c r="A2" s="29"/>
    </row>
    <row r="3" ht="45">
      <c r="A3" s="29" t="s">
        <v>63</v>
      </c>
    </row>
    <row r="4" ht="15">
      <c r="A4" s="29"/>
    </row>
    <row r="5" ht="30">
      <c r="A5" s="29" t="s">
        <v>64</v>
      </c>
    </row>
    <row r="7" ht="33" customHeight="1">
      <c r="A7" s="31" t="s">
        <v>51</v>
      </c>
    </row>
    <row r="8" ht="15">
      <c r="A8" s="29"/>
    </row>
    <row r="9" ht="30">
      <c r="A9" s="29" t="s">
        <v>65</v>
      </c>
    </row>
    <row r="10" ht="15">
      <c r="A10" s="31"/>
    </row>
    <row r="11" ht="30">
      <c r="A11" s="31" t="s">
        <v>52</v>
      </c>
    </row>
    <row r="12" ht="15">
      <c r="A12" s="31"/>
    </row>
    <row r="13" ht="30">
      <c r="A13" s="31" t="s">
        <v>53</v>
      </c>
    </row>
    <row r="14" ht="15">
      <c r="A14" s="29"/>
    </row>
    <row r="15" ht="30">
      <c r="A15" s="29" t="s">
        <v>66</v>
      </c>
    </row>
    <row r="16" ht="15">
      <c r="A16" s="31"/>
    </row>
    <row r="17" ht="30">
      <c r="A17" s="31" t="s">
        <v>54</v>
      </c>
    </row>
    <row r="18" ht="15">
      <c r="A18" s="29"/>
    </row>
    <row r="19" ht="30">
      <c r="A19" s="29" t="s">
        <v>67</v>
      </c>
    </row>
    <row r="20" ht="15">
      <c r="A20" s="31"/>
    </row>
    <row r="21" ht="30" customHeight="1">
      <c r="A21" s="31" t="s">
        <v>55</v>
      </c>
    </row>
    <row r="22" ht="15">
      <c r="A22" s="29"/>
    </row>
    <row r="23" ht="45">
      <c r="A23" s="29" t="s">
        <v>68</v>
      </c>
    </row>
    <row r="24" ht="15">
      <c r="A24" s="29"/>
    </row>
    <row r="25" ht="30">
      <c r="A25" s="29" t="s">
        <v>69</v>
      </c>
    </row>
    <row r="26" ht="15">
      <c r="A26" s="31"/>
    </row>
    <row r="27" ht="45">
      <c r="A27" s="31" t="s">
        <v>56</v>
      </c>
    </row>
    <row r="28" ht="15">
      <c r="A28" s="29"/>
    </row>
    <row r="29" ht="15">
      <c r="A29" s="29" t="s">
        <v>70</v>
      </c>
    </row>
    <row r="30" ht="30">
      <c r="A30" s="31" t="s">
        <v>57</v>
      </c>
    </row>
    <row r="32" ht="15">
      <c r="A32" s="29" t="s">
        <v>71</v>
      </c>
    </row>
    <row r="33" ht="15">
      <c r="A33" s="31"/>
    </row>
    <row r="34" ht="30">
      <c r="A34" s="31" t="s">
        <v>58</v>
      </c>
    </row>
    <row r="35" ht="15">
      <c r="A35" s="31"/>
    </row>
    <row r="36" ht="45">
      <c r="A36" s="31" t="s">
        <v>59</v>
      </c>
    </row>
    <row r="37" ht="15">
      <c r="A37" s="31"/>
    </row>
    <row r="38" ht="30">
      <c r="A38" s="31" t="s">
        <v>60</v>
      </c>
    </row>
    <row r="40" ht="30">
      <c r="A40" s="30" t="s">
        <v>61</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2010-02-22T04:15:48Z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