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9855" activeTab="0"/>
  </bookViews>
  <sheets>
    <sheet name="Chandru" sheetId="1" r:id="rId1"/>
  </sheets>
  <definedNames/>
  <calcPr fullCalcOnLoad="1"/>
</workbook>
</file>

<file path=xl/sharedStrings.xml><?xml version="1.0" encoding="utf-8"?>
<sst xmlns="http://schemas.openxmlformats.org/spreadsheetml/2006/main" count="147" uniqueCount="122">
  <si>
    <t>Employee Name</t>
  </si>
  <si>
    <t>Designation</t>
  </si>
  <si>
    <t>DOJ</t>
  </si>
  <si>
    <t xml:space="preserve">Gender </t>
  </si>
  <si>
    <t>Male</t>
  </si>
  <si>
    <t>Actual</t>
  </si>
  <si>
    <t>Consolidated Salary</t>
  </si>
  <si>
    <t>Basic</t>
  </si>
  <si>
    <t>House Rent Allowance</t>
  </si>
  <si>
    <t>Special Allowance</t>
  </si>
  <si>
    <t>Medical Reimbursement</t>
  </si>
  <si>
    <t>Conveyance</t>
  </si>
  <si>
    <t>Incentives</t>
  </si>
  <si>
    <t>Food Coupons</t>
  </si>
  <si>
    <t>Salary Advance</t>
  </si>
  <si>
    <t>Gross Salary</t>
  </si>
  <si>
    <t>EEPF</t>
  </si>
  <si>
    <t>Profession Tax</t>
  </si>
  <si>
    <t>INCOME TAX</t>
  </si>
  <si>
    <t>Other Deductions</t>
  </si>
  <si>
    <t>Total Deductions</t>
  </si>
  <si>
    <t>Net pay</t>
  </si>
  <si>
    <t>Salary Arrears</t>
  </si>
  <si>
    <t>Taxable Salary</t>
  </si>
  <si>
    <t>Consolidated Taxable Salary</t>
  </si>
  <si>
    <t>Arrears</t>
  </si>
  <si>
    <t>APRIL 2008 TO MARCH 2009</t>
  </si>
  <si>
    <t>PROVISIONAL INCOME TAX COMPUTATION</t>
  </si>
  <si>
    <t>MALE</t>
  </si>
  <si>
    <t>DESIGNATION</t>
  </si>
  <si>
    <t>FEMALE</t>
  </si>
  <si>
    <t>Date of Joining</t>
  </si>
  <si>
    <t>MALE SR CITIZEN</t>
  </si>
  <si>
    <t>GENDER</t>
  </si>
  <si>
    <t>NON TAXABLE</t>
  </si>
  <si>
    <t>FEMALE SR CITIZEN</t>
  </si>
  <si>
    <t>PAN CARD NO</t>
  </si>
  <si>
    <t xml:space="preserve">A) Gross Salary from Apr 2009 to 31/03/2010 </t>
  </si>
  <si>
    <t>Amount Rs</t>
  </si>
  <si>
    <t>BASIC SALARY</t>
  </si>
  <si>
    <t>HOUSE RENT ALLOWANCE</t>
  </si>
  <si>
    <t>SPECIAL ALLOWANCE</t>
  </si>
  <si>
    <t>MEDICAL</t>
  </si>
  <si>
    <t>CONVEYANCE</t>
  </si>
  <si>
    <t>CITY COMPENSATION ALLOWANCE</t>
  </si>
  <si>
    <t>OTHER PAY</t>
  </si>
  <si>
    <t>CAR ALLOW</t>
  </si>
  <si>
    <t>ARR CCA</t>
  </si>
  <si>
    <t>ARR CONV</t>
  </si>
  <si>
    <t xml:space="preserve">ARREARS </t>
  </si>
  <si>
    <t>Notice pay</t>
  </si>
  <si>
    <t>1) Income From Other Source / Previous Employer</t>
  </si>
  <si>
    <t>TOTAL GROSS SALARY</t>
  </si>
  <si>
    <t>B) Less Exemption U/S 10:</t>
  </si>
  <si>
    <t>TOTAL EXEMPTIONS</t>
  </si>
  <si>
    <t>WORKINGS OF U/S 10:</t>
  </si>
  <si>
    <t>HRA Exemptions under Sec 10</t>
  </si>
  <si>
    <t>Actual HRA received</t>
  </si>
  <si>
    <t>Rent paid by Employee</t>
  </si>
  <si>
    <t xml:space="preserve"> 10% of Basic Salary</t>
  </si>
  <si>
    <t>Excess of Rent paid over 10% of salary  (Rent Paid - 10% of Basi salary)</t>
  </si>
  <si>
    <t>40% of Basic Salary</t>
  </si>
  <si>
    <t>HRA EXMEPTION:</t>
  </si>
  <si>
    <t>MEDICAL BILLS SUBMITTED</t>
  </si>
  <si>
    <t>TOTAL EXEMPIONTS</t>
  </si>
  <si>
    <t>BALANCE GROSS SALARY</t>
  </si>
  <si>
    <t xml:space="preserve"> C) Less Deduction u/s 16</t>
  </si>
  <si>
    <t>PROFESSION TAX</t>
  </si>
  <si>
    <t>TOTAL</t>
  </si>
  <si>
    <t xml:space="preserve"> </t>
  </si>
  <si>
    <t>Income Taxable under the Head Salaries (Rs.)</t>
  </si>
  <si>
    <t>ADD : OTHER INCOME</t>
  </si>
  <si>
    <t>1) Loss on Housing Loan Interest Payment</t>
  </si>
  <si>
    <t>a) Interest on Housing Loan repayment</t>
  </si>
  <si>
    <t>Month / Year of Housing Loan taken</t>
  </si>
  <si>
    <t>Reference Month / year for Housing Interest calculation</t>
  </si>
  <si>
    <t>OTHER INCOME TOTAL:</t>
  </si>
  <si>
    <t>Gross Total Income (Rs.)</t>
  </si>
  <si>
    <t>Exemption under VI-A - Sec 80D to Sec 80U</t>
  </si>
  <si>
    <t>Particulars</t>
  </si>
  <si>
    <t>Total amt.</t>
  </si>
  <si>
    <t>80D Medical Insurance</t>
  </si>
  <si>
    <t xml:space="preserve">80DD </t>
  </si>
  <si>
    <t>80DDB</t>
  </si>
  <si>
    <t>80E</t>
  </si>
  <si>
    <t>80G</t>
  </si>
  <si>
    <t>80GG</t>
  </si>
  <si>
    <t>80U</t>
  </si>
  <si>
    <t>Section 24</t>
  </si>
  <si>
    <t>Total expemption under VI-A(Rs.)</t>
  </si>
  <si>
    <t>Taxable Income (Rs.)</t>
  </si>
  <si>
    <t>Rebate &amp; Relief under  - Section 80C, 80CCC &amp; 80CCD ( EXEMPT UPTO 1 LAKH)</t>
  </si>
  <si>
    <t>PF</t>
  </si>
  <si>
    <t>VPF</t>
  </si>
  <si>
    <t>PPF</t>
  </si>
  <si>
    <t>ULIP/NSC</t>
  </si>
  <si>
    <t>LIC</t>
  </si>
  <si>
    <t xml:space="preserve">Repayment of House Loan Principal </t>
  </si>
  <si>
    <t>TUITION FEES</t>
  </si>
  <si>
    <t>PENSION FUND</t>
  </si>
  <si>
    <t>Mutual Funds</t>
  </si>
  <si>
    <t>ELSS</t>
  </si>
  <si>
    <t>Employees' Contirbution of Provident Fund</t>
  </si>
  <si>
    <t>Fixed Deposit in Schedule Bank</t>
  </si>
  <si>
    <t>Total Exemptions U/s 80C, 80CCC &amp; 80CCD</t>
  </si>
  <si>
    <t>Taxable Income</t>
  </si>
  <si>
    <t>EXEMPTED AMOUNT UPTO</t>
  </si>
  <si>
    <t>Annual Net Income from all sources ( After all permissible deductions)</t>
  </si>
  <si>
    <t>TAX CALCULATIONS AS PER SLAB RATES</t>
  </si>
  <si>
    <t>150001 to 300000 - 10% + 3% Education Cess</t>
  </si>
  <si>
    <t>300001 to 500000 - 20% + 3% Education Cess</t>
  </si>
  <si>
    <t>500001 and above - (30% + 10% Surcharge) + 3% Education Cess</t>
  </si>
  <si>
    <t>Tax Payable (Rs.)</t>
  </si>
  <si>
    <t>ADD: Surcharge @ 10% if Income Cross 10 Lacs</t>
  </si>
  <si>
    <t>Education Cess @ 2%</t>
  </si>
  <si>
    <t>Higher Education Cess @ 1%</t>
  </si>
  <si>
    <t>Gross Tax Payable</t>
  </si>
  <si>
    <t>Tax Deducted Till Date</t>
  </si>
  <si>
    <t>Balance Tax To be Deducted</t>
  </si>
  <si>
    <t>Chandru</t>
  </si>
  <si>
    <t>Purchase Manager</t>
  </si>
  <si>
    <t>Provision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</si>
</sst>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409]h:mm:ss\ AM/PM"/>
    <numFmt numFmtId="167" formatCode="[$-409]mmm\-yy;@"/>
    <numFmt numFmtId="168" formatCode="General_)"/>
    <numFmt numFmtId="169" formatCode="_(* #,##0_);_(* \(#,##0\);_(* &quot;-&quot;??_);_(@_)"/>
    <numFmt numFmtId="170" formatCode="[$-409]dd\-mmm\-yy;@"/>
    <numFmt numFmtId="171" formatCode="000"/>
    <numFmt numFmtId="172" formatCode="_(* #,##0.00_);_(* \(#,##0.00\);_(* &quot;-&quot;?_);_(@_)"/>
    <numFmt numFmtId="173" formatCode="_(* #,##0.0_);_(* \(#,##0.0\);_(* &quot;-&quot;?_);_(@_)"/>
    <numFmt numFmtId="174" formatCode="_(* #,##0.0_);_(* \(#,##0.0\);_(* &quot;-&quot;_);_(@_)"/>
    <numFmt numFmtId="175" formatCode="_(* #,##0.00_);_(* \(#,##0.00\);_(* &quot;-&quot;_);_(@_)"/>
  </numFmts>
  <fonts count="13">
    <font>
      <sz val="10"/>
      <name val="Arial"/>
      <family val="0"/>
    </font>
    <font>
      <u val="single"/>
      <sz val="10"/>
      <color indexed="12"/>
      <name val="Arial"/>
      <family val="0"/>
    </font>
    <font>
      <sz val="12"/>
      <name val="Times New Roman"/>
      <family val="1"/>
    </font>
    <font>
      <sz val="8"/>
      <name val="Arial"/>
      <family val="0"/>
    </font>
    <font>
      <b/>
      <sz val="10"/>
      <name val="Arial"/>
      <family val="2"/>
    </font>
    <font>
      <b/>
      <sz val="10"/>
      <name val="Times New Roman"/>
      <family val="1"/>
    </font>
    <font>
      <sz val="10"/>
      <name val="Times New Roman"/>
      <family val="1"/>
    </font>
    <font>
      <b/>
      <u val="single"/>
      <sz val="10"/>
      <name val="Arial"/>
      <family val="2"/>
    </font>
    <font>
      <sz val="10"/>
      <color indexed="8"/>
      <name val="Arial"/>
      <family val="2"/>
    </font>
    <font>
      <sz val="10"/>
      <name val="Helv"/>
      <family val="0"/>
    </font>
    <font>
      <b/>
      <i/>
      <sz val="10"/>
      <name val="Arial"/>
      <family val="2"/>
    </font>
    <font>
      <u val="single"/>
      <sz val="10"/>
      <name val="Times New Roman"/>
      <family val="1"/>
    </font>
    <font>
      <sz val="8"/>
      <name val="Tahoma"/>
      <family val="2"/>
    </font>
  </fonts>
  <fills count="6">
    <fill>
      <patternFill/>
    </fill>
    <fill>
      <patternFill patternType="gray125"/>
    </fill>
    <fill>
      <patternFill patternType="solid">
        <fgColor indexed="46"/>
        <bgColor indexed="64"/>
      </patternFill>
    </fill>
    <fill>
      <patternFill patternType="solid">
        <fgColor indexed="23"/>
        <bgColor indexed="64"/>
      </patternFill>
    </fill>
    <fill>
      <patternFill patternType="solid">
        <fgColor indexed="52"/>
        <bgColor indexed="64"/>
      </patternFill>
    </fill>
    <fill>
      <patternFill patternType="solid">
        <fgColor indexed="13"/>
        <bgColor indexed="64"/>
      </patternFill>
    </fill>
  </fills>
  <borders count="42">
    <border>
      <left/>
      <right/>
      <top/>
      <bottom/>
      <diagonal/>
    </border>
    <border>
      <left>
        <color indexed="63"/>
      </left>
      <right>
        <color indexed="63"/>
      </right>
      <top style="thin"/>
      <bottom style="double"/>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style="thin"/>
      <bottom style="double"/>
    </border>
    <border>
      <left style="thin"/>
      <right style="thin"/>
      <top style="thin"/>
      <bottom style="double"/>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double"/>
    </border>
    <border>
      <left style="medium"/>
      <right>
        <color indexed="63"/>
      </right>
      <top>
        <color indexed="63"/>
      </top>
      <bottom>
        <color indexed="63"/>
      </bottom>
    </border>
    <border>
      <left style="medium"/>
      <right>
        <color indexed="63"/>
      </right>
      <top style="thin"/>
      <bottom>
        <color indexed="63"/>
      </bottom>
    </border>
    <border>
      <left>
        <color indexed="63"/>
      </left>
      <right style="thin"/>
      <top>
        <color indexed="63"/>
      </top>
      <bottom>
        <color indexed="63"/>
      </bottom>
    </border>
    <border>
      <left>
        <color indexed="63"/>
      </left>
      <right style="thin"/>
      <top style="thin"/>
      <bottom style="double"/>
    </border>
    <border>
      <left>
        <color indexed="63"/>
      </left>
      <right style="medium"/>
      <top>
        <color indexed="63"/>
      </top>
      <bottom>
        <color indexed="63"/>
      </bottom>
    </border>
    <border>
      <left>
        <color indexed="63"/>
      </left>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style="thin"/>
      <bottom style="double"/>
    </border>
    <border>
      <left>
        <color indexed="63"/>
      </left>
      <right style="medium"/>
      <top style="thin"/>
      <bottom>
        <color indexed="63"/>
      </bottom>
    </border>
    <border>
      <left>
        <color indexed="63"/>
      </left>
      <right style="medium"/>
      <top>
        <color indexed="63"/>
      </top>
      <bottom style="thin"/>
    </border>
  </borders>
  <cellStyleXfs count="26">
    <xf numFmtId="170"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63">
    <xf numFmtId="0" fontId="0" fillId="0" borderId="0" xfId="0" applyAlignment="1">
      <alignment/>
    </xf>
    <xf numFmtId="41" fontId="0" fillId="0" borderId="0" xfId="23" applyNumberFormat="1" applyAlignment="1">
      <alignment/>
    </xf>
    <xf numFmtId="0" fontId="0" fillId="0" borderId="0" xfId="0" applyBorder="1" applyAlignment="1">
      <alignment horizontal="left"/>
    </xf>
    <xf numFmtId="41" fontId="0" fillId="0" borderId="0" xfId="23" applyNumberFormat="1" applyFont="1" applyAlignment="1">
      <alignment/>
    </xf>
    <xf numFmtId="165" fontId="0" fillId="0" borderId="0" xfId="0" applyNumberFormat="1" applyBorder="1" applyAlignment="1">
      <alignment horizontal="left"/>
    </xf>
    <xf numFmtId="41" fontId="0" fillId="0" borderId="0" xfId="23" applyNumberFormat="1" applyFont="1" applyAlignment="1">
      <alignment horizontal="left"/>
    </xf>
    <xf numFmtId="41" fontId="4" fillId="0" borderId="0" xfId="23" applyNumberFormat="1" applyFont="1" applyAlignment="1">
      <alignment/>
    </xf>
    <xf numFmtId="167" fontId="0" fillId="0" borderId="1" xfId="23" applyNumberFormat="1" applyBorder="1" applyAlignment="1">
      <alignment/>
    </xf>
    <xf numFmtId="41" fontId="0" fillId="0" borderId="1" xfId="23" applyNumberFormat="1" applyBorder="1" applyAlignment="1">
      <alignment/>
    </xf>
    <xf numFmtId="41" fontId="0" fillId="0" borderId="0" xfId="23" applyNumberFormat="1" applyFont="1" applyFill="1" applyAlignment="1">
      <alignment/>
    </xf>
    <xf numFmtId="41" fontId="0" fillId="0" borderId="0" xfId="23" applyNumberFormat="1" applyFont="1" applyFill="1" applyAlignment="1">
      <alignment/>
    </xf>
    <xf numFmtId="41" fontId="0" fillId="0" borderId="0" xfId="23" applyNumberFormat="1" applyFill="1" applyAlignment="1">
      <alignment/>
    </xf>
    <xf numFmtId="41" fontId="4" fillId="0" borderId="0" xfId="23" applyNumberFormat="1" applyFont="1" applyFill="1" applyAlignment="1">
      <alignment/>
    </xf>
    <xf numFmtId="41" fontId="4" fillId="0" borderId="1" xfId="23" applyNumberFormat="1" applyFont="1" applyFill="1" applyBorder="1" applyAlignment="1">
      <alignment/>
    </xf>
    <xf numFmtId="41" fontId="0" fillId="0" borderId="1" xfId="23" applyNumberFormat="1" applyFill="1" applyBorder="1" applyAlignment="1">
      <alignment/>
    </xf>
    <xf numFmtId="41" fontId="0" fillId="0" borderId="0" xfId="23" applyNumberFormat="1" applyFont="1" applyFill="1" applyBorder="1" applyAlignment="1">
      <alignment/>
    </xf>
    <xf numFmtId="41" fontId="0" fillId="0" borderId="0" xfId="23" applyNumberFormat="1" applyFill="1" applyBorder="1" applyAlignment="1">
      <alignment/>
    </xf>
    <xf numFmtId="41" fontId="4" fillId="0" borderId="0" xfId="23" applyNumberFormat="1" applyFont="1" applyFill="1" applyBorder="1" applyAlignment="1">
      <alignment/>
    </xf>
    <xf numFmtId="41" fontId="0" fillId="0" borderId="0" xfId="23" applyNumberFormat="1" applyBorder="1" applyAlignment="1">
      <alignment/>
    </xf>
    <xf numFmtId="168" fontId="4" fillId="0" borderId="2" xfId="24" applyNumberFormat="1" applyFont="1" applyBorder="1" applyAlignment="1" applyProtection="1">
      <alignment horizontal="left"/>
      <protection/>
    </xf>
    <xf numFmtId="168" fontId="4" fillId="0" borderId="3" xfId="24" applyNumberFormat="1" applyFont="1" applyBorder="1" applyAlignment="1" applyProtection="1">
      <alignment horizontal="left"/>
      <protection/>
    </xf>
    <xf numFmtId="168" fontId="4" fillId="0" borderId="3" xfId="24" applyNumberFormat="1" applyFont="1" applyBorder="1" applyProtection="1">
      <alignment/>
      <protection/>
    </xf>
    <xf numFmtId="168" fontId="7" fillId="2" borderId="4" xfId="24" applyNumberFormat="1" applyFont="1" applyFill="1" applyBorder="1" applyAlignment="1" applyProtection="1">
      <alignment horizontal="center"/>
      <protection/>
    </xf>
    <xf numFmtId="168" fontId="6" fillId="0" borderId="5" xfId="24" applyNumberFormat="1" applyFont="1" applyBorder="1" applyAlignment="1" applyProtection="1">
      <alignment horizontal="center"/>
      <protection/>
    </xf>
    <xf numFmtId="168" fontId="0" fillId="0" borderId="6" xfId="24" applyNumberFormat="1" applyFont="1" applyBorder="1" applyAlignment="1" applyProtection="1">
      <alignment horizontal="left"/>
      <protection/>
    </xf>
    <xf numFmtId="169" fontId="8" fillId="0" borderId="7" xfId="18" applyNumberFormat="1" applyFont="1" applyFill="1" applyBorder="1" applyAlignment="1">
      <alignment horizontal="center"/>
    </xf>
    <xf numFmtId="169" fontId="8" fillId="0" borderId="7" xfId="18" applyNumberFormat="1" applyFont="1" applyBorder="1" applyAlignment="1">
      <alignment horizontal="center"/>
    </xf>
    <xf numFmtId="168" fontId="0" fillId="0" borderId="8" xfId="24" applyNumberFormat="1" applyFont="1" applyBorder="1" applyAlignment="1" applyProtection="1">
      <alignment horizontal="left"/>
      <protection/>
    </xf>
    <xf numFmtId="169" fontId="9" fillId="0" borderId="9" xfId="18" applyNumberFormat="1" applyFont="1" applyBorder="1" applyAlignment="1">
      <alignment horizontal="center"/>
    </xf>
    <xf numFmtId="41" fontId="4" fillId="0" borderId="10" xfId="24" applyNumberFormat="1" applyFont="1" applyFill="1" applyBorder="1" applyAlignment="1" applyProtection="1">
      <alignment horizontal="center"/>
      <protection/>
    </xf>
    <xf numFmtId="41" fontId="0" fillId="0" borderId="11" xfId="23" applyNumberFormat="1" applyFill="1" applyBorder="1" applyAlignment="1">
      <alignment horizontal="center"/>
    </xf>
    <xf numFmtId="41" fontId="4" fillId="0" borderId="12" xfId="24" applyNumberFormat="1" applyFont="1" applyFill="1" applyBorder="1" applyAlignment="1" applyProtection="1">
      <alignment horizontal="center"/>
      <protection/>
    </xf>
    <xf numFmtId="41" fontId="0" fillId="0" borderId="12" xfId="23" applyNumberFormat="1" applyFill="1" applyBorder="1" applyAlignment="1">
      <alignment horizontal="center"/>
    </xf>
    <xf numFmtId="41" fontId="5" fillId="0" borderId="0" xfId="18" applyNumberFormat="1" applyFont="1" applyFill="1" applyBorder="1" applyAlignment="1" applyProtection="1">
      <alignment horizontal="left"/>
      <protection/>
    </xf>
    <xf numFmtId="41" fontId="4" fillId="0" borderId="12" xfId="24" applyNumberFormat="1" applyFont="1" applyBorder="1" applyAlignment="1" applyProtection="1">
      <alignment horizontal="left"/>
      <protection/>
    </xf>
    <xf numFmtId="41" fontId="0" fillId="0" borderId="7" xfId="23" applyNumberFormat="1" applyFill="1" applyBorder="1" applyAlignment="1">
      <alignment horizontal="center"/>
    </xf>
    <xf numFmtId="41" fontId="7" fillId="2" borderId="13" xfId="24" applyNumberFormat="1" applyFont="1" applyFill="1" applyBorder="1" applyAlignment="1" applyProtection="1">
      <alignment horizontal="center"/>
      <protection/>
    </xf>
    <xf numFmtId="41" fontId="6" fillId="0" borderId="5" xfId="18" applyNumberFormat="1" applyFont="1" applyBorder="1" applyAlignment="1" applyProtection="1">
      <alignment horizontal="center"/>
      <protection/>
    </xf>
    <xf numFmtId="41" fontId="6" fillId="0" borderId="14" xfId="24" applyNumberFormat="1" applyFont="1" applyBorder="1" applyProtection="1">
      <alignment/>
      <protection/>
    </xf>
    <xf numFmtId="41" fontId="0" fillId="0" borderId="15" xfId="23" applyNumberFormat="1" applyBorder="1" applyAlignment="1">
      <alignment/>
    </xf>
    <xf numFmtId="41" fontId="4" fillId="0" borderId="16" xfId="24" applyNumberFormat="1" applyFont="1" applyBorder="1" applyAlignment="1" applyProtection="1">
      <alignment horizontal="left"/>
      <protection/>
    </xf>
    <xf numFmtId="41" fontId="6" fillId="0" borderId="7" xfId="18" applyNumberFormat="1" applyFont="1" applyBorder="1" applyAlignment="1" applyProtection="1">
      <alignment horizontal="center"/>
      <protection/>
    </xf>
    <xf numFmtId="41" fontId="4" fillId="0" borderId="17" xfId="24" applyNumberFormat="1" applyFont="1" applyBorder="1" applyAlignment="1" applyProtection="1">
      <alignment horizontal="left"/>
      <protection/>
    </xf>
    <xf numFmtId="41" fontId="6" fillId="0" borderId="9" xfId="18" applyNumberFormat="1" applyFont="1" applyBorder="1" applyAlignment="1" applyProtection="1">
      <alignment horizontal="center"/>
      <protection/>
    </xf>
    <xf numFmtId="41" fontId="4" fillId="0" borderId="18" xfId="24" applyNumberFormat="1" applyFont="1" applyBorder="1" applyAlignment="1" applyProtection="1">
      <alignment horizontal="center"/>
      <protection/>
    </xf>
    <xf numFmtId="41" fontId="4" fillId="2" borderId="19" xfId="24" applyNumberFormat="1" applyFont="1" applyFill="1" applyBorder="1" applyAlignment="1" applyProtection="1">
      <alignment horizontal="center"/>
      <protection/>
    </xf>
    <xf numFmtId="41" fontId="6" fillId="0" borderId="0" xfId="18" applyNumberFormat="1" applyFont="1" applyBorder="1" applyAlignment="1" applyProtection="1">
      <alignment horizontal="center"/>
      <protection/>
    </xf>
    <xf numFmtId="41" fontId="7" fillId="0" borderId="20" xfId="24" applyNumberFormat="1" applyFont="1" applyBorder="1" applyAlignment="1" applyProtection="1">
      <alignment horizontal="center"/>
      <protection/>
    </xf>
    <xf numFmtId="41" fontId="6" fillId="0" borderId="15" xfId="18" applyNumberFormat="1" applyFont="1" applyBorder="1" applyAlignment="1" applyProtection="1">
      <alignment horizontal="center"/>
      <protection/>
    </xf>
    <xf numFmtId="41" fontId="0" fillId="0" borderId="19" xfId="24" applyNumberFormat="1" applyFont="1" applyBorder="1" applyAlignment="1" applyProtection="1">
      <alignment horizontal="left"/>
      <protection/>
    </xf>
    <xf numFmtId="41" fontId="6" fillId="0" borderId="21" xfId="18" applyNumberFormat="1" applyFont="1" applyBorder="1" applyAlignment="1" applyProtection="1">
      <alignment horizontal="center"/>
      <protection/>
    </xf>
    <xf numFmtId="41" fontId="0" fillId="0" borderId="19" xfId="24" applyNumberFormat="1" applyFont="1" applyBorder="1" applyAlignment="1" applyProtection="1">
      <alignment horizontal="left" wrapText="1"/>
      <protection/>
    </xf>
    <xf numFmtId="41" fontId="5" fillId="0" borderId="22" xfId="18" applyNumberFormat="1" applyFont="1" applyBorder="1" applyAlignment="1" applyProtection="1">
      <alignment horizontal="center"/>
      <protection/>
    </xf>
    <xf numFmtId="41" fontId="4" fillId="3" borderId="19" xfId="24" applyNumberFormat="1" applyFont="1" applyFill="1" applyBorder="1" applyAlignment="1" applyProtection="1">
      <alignment horizontal="center"/>
      <protection/>
    </xf>
    <xf numFmtId="41" fontId="0" fillId="0" borderId="0" xfId="23" applyNumberFormat="1" applyBorder="1" applyAlignment="1">
      <alignment horizontal="center"/>
    </xf>
    <xf numFmtId="41" fontId="6" fillId="0" borderId="0" xfId="24" applyNumberFormat="1" applyFont="1" applyBorder="1" applyProtection="1">
      <alignment/>
      <protection/>
    </xf>
    <xf numFmtId="41" fontId="0" fillId="0" borderId="23" xfId="23" applyNumberFormat="1" applyBorder="1" applyAlignment="1">
      <alignment/>
    </xf>
    <xf numFmtId="41" fontId="7" fillId="2" borderId="5" xfId="24" applyNumberFormat="1" applyFont="1" applyFill="1" applyBorder="1" applyAlignment="1" applyProtection="1">
      <alignment horizontal="center"/>
      <protection/>
    </xf>
    <xf numFmtId="41" fontId="0" fillId="0" borderId="9" xfId="24" applyNumberFormat="1" applyFont="1" applyBorder="1" applyAlignment="1" applyProtection="1">
      <alignment horizontal="left"/>
      <protection/>
    </xf>
    <xf numFmtId="41" fontId="8" fillId="0" borderId="24" xfId="18" applyNumberFormat="1" applyFont="1" applyBorder="1" applyAlignment="1">
      <alignment horizontal="center"/>
    </xf>
    <xf numFmtId="41" fontId="6" fillId="0" borderId="0" xfId="24" applyNumberFormat="1" applyFont="1" applyFill="1" applyBorder="1" applyProtection="1">
      <alignment/>
      <protection/>
    </xf>
    <xf numFmtId="41" fontId="5" fillId="0" borderId="0" xfId="18" applyNumberFormat="1" applyFont="1" applyBorder="1" applyAlignment="1" applyProtection="1">
      <alignment horizontal="center"/>
      <protection/>
    </xf>
    <xf numFmtId="41" fontId="4" fillId="0" borderId="19" xfId="24" applyNumberFormat="1" applyFont="1" applyBorder="1" applyAlignment="1" applyProtection="1">
      <alignment horizontal="left"/>
      <protection/>
    </xf>
    <xf numFmtId="41" fontId="7" fillId="2" borderId="25" xfId="24" applyNumberFormat="1" applyFont="1" applyFill="1" applyBorder="1" applyAlignment="1" applyProtection="1">
      <alignment horizontal="center"/>
      <protection/>
    </xf>
    <xf numFmtId="41" fontId="7" fillId="0" borderId="26" xfId="24" applyNumberFormat="1" applyFont="1" applyFill="1" applyBorder="1" applyAlignment="1" applyProtection="1">
      <alignment/>
      <protection/>
    </xf>
    <xf numFmtId="41" fontId="4" fillId="0" borderId="5" xfId="24" applyNumberFormat="1" applyFont="1" applyBorder="1" applyAlignment="1" applyProtection="1">
      <alignment horizontal="left"/>
      <protection/>
    </xf>
    <xf numFmtId="41" fontId="5" fillId="0" borderId="15" xfId="18" applyNumberFormat="1" applyFont="1" applyBorder="1" applyAlignment="1" applyProtection="1">
      <alignment horizontal="center"/>
      <protection/>
    </xf>
    <xf numFmtId="41" fontId="0" fillId="0" borderId="7" xfId="24" applyNumberFormat="1" applyFont="1" applyBorder="1" applyAlignment="1" applyProtection="1">
      <alignment horizontal="left"/>
      <protection/>
    </xf>
    <xf numFmtId="41" fontId="6" fillId="0" borderId="24" xfId="18" applyNumberFormat="1" applyFont="1" applyBorder="1" applyAlignment="1" applyProtection="1">
      <alignment horizontal="center"/>
      <protection/>
    </xf>
    <xf numFmtId="41" fontId="4" fillId="3" borderId="20" xfId="24" applyNumberFormat="1" applyFont="1" applyFill="1" applyBorder="1" applyAlignment="1" applyProtection="1">
      <alignment horizontal="center"/>
      <protection/>
    </xf>
    <xf numFmtId="41" fontId="4" fillId="0" borderId="14" xfId="24" applyNumberFormat="1" applyFont="1" applyFill="1" applyBorder="1" applyAlignment="1" applyProtection="1">
      <alignment/>
      <protection/>
    </xf>
    <xf numFmtId="41" fontId="5" fillId="0" borderId="14" xfId="18" applyNumberFormat="1" applyFont="1" applyBorder="1" applyAlignment="1" applyProtection="1">
      <alignment horizontal="center"/>
      <protection/>
    </xf>
    <xf numFmtId="41" fontId="6" fillId="0" borderId="26" xfId="18" applyNumberFormat="1" applyFont="1" applyBorder="1" applyAlignment="1" applyProtection="1">
      <alignment horizontal="center"/>
      <protection/>
    </xf>
    <xf numFmtId="41" fontId="4" fillId="0" borderId="14" xfId="24" applyNumberFormat="1" applyFont="1" applyBorder="1" applyAlignment="1" applyProtection="1">
      <alignment/>
      <protection/>
    </xf>
    <xf numFmtId="41" fontId="6" fillId="3" borderId="0" xfId="24" applyNumberFormat="1" applyFont="1" applyFill="1" applyBorder="1" applyProtection="1">
      <alignment/>
      <protection/>
    </xf>
    <xf numFmtId="41" fontId="0" fillId="3" borderId="23" xfId="23" applyNumberFormat="1" applyFill="1" applyBorder="1" applyAlignment="1">
      <alignment/>
    </xf>
    <xf numFmtId="41" fontId="5" fillId="0" borderId="0" xfId="24" applyNumberFormat="1" applyFont="1" applyFill="1" applyBorder="1" applyProtection="1">
      <alignment/>
      <protection/>
    </xf>
    <xf numFmtId="41" fontId="4" fillId="2" borderId="19" xfId="24" applyNumberFormat="1" applyFont="1" applyFill="1" applyBorder="1" applyAlignment="1" applyProtection="1">
      <alignment horizontal="center" wrapText="1"/>
      <protection/>
    </xf>
    <xf numFmtId="41" fontId="5" fillId="0" borderId="0" xfId="24" applyNumberFormat="1" applyFont="1" applyBorder="1" applyAlignment="1" applyProtection="1">
      <alignment horizontal="right"/>
      <protection/>
    </xf>
    <xf numFmtId="41" fontId="0" fillId="0" borderId="5" xfId="24" applyNumberFormat="1" applyFont="1" applyBorder="1" applyAlignment="1" applyProtection="1">
      <alignment horizontal="left"/>
      <protection/>
    </xf>
    <xf numFmtId="41" fontId="8" fillId="0" borderId="0" xfId="18" applyNumberFormat="1" applyFont="1" applyBorder="1" applyAlignment="1">
      <alignment horizontal="center"/>
    </xf>
    <xf numFmtId="41" fontId="10" fillId="3" borderId="19" xfId="24" applyNumberFormat="1" applyFont="1" applyFill="1" applyBorder="1" applyAlignment="1" applyProtection="1">
      <alignment horizontal="center"/>
      <protection/>
    </xf>
    <xf numFmtId="41" fontId="4" fillId="0" borderId="27" xfId="24" applyNumberFormat="1" applyFont="1" applyBorder="1" applyAlignment="1" applyProtection="1">
      <alignment horizontal="center"/>
      <protection/>
    </xf>
    <xf numFmtId="41" fontId="6" fillId="0" borderId="28" xfId="18" applyNumberFormat="1" applyFont="1" applyBorder="1" applyAlignment="1" applyProtection="1">
      <alignment horizontal="center"/>
      <protection/>
    </xf>
    <xf numFmtId="41" fontId="5" fillId="0" borderId="28" xfId="24" applyNumberFormat="1" applyFont="1" applyFill="1" applyBorder="1" applyProtection="1">
      <alignment/>
      <protection/>
    </xf>
    <xf numFmtId="41" fontId="0" fillId="0" borderId="29" xfId="23" applyNumberFormat="1" applyBorder="1" applyAlignment="1">
      <alignment/>
    </xf>
    <xf numFmtId="41" fontId="4" fillId="0" borderId="0" xfId="24" applyNumberFormat="1" applyFont="1" applyBorder="1" applyAlignment="1" applyProtection="1">
      <alignment horizontal="center"/>
      <protection/>
    </xf>
    <xf numFmtId="41" fontId="4" fillId="0" borderId="30" xfId="24" applyNumberFormat="1" applyFont="1" applyBorder="1" applyAlignment="1" applyProtection="1">
      <alignment horizontal="center"/>
      <protection/>
    </xf>
    <xf numFmtId="41" fontId="6" fillId="0" borderId="31" xfId="18" applyNumberFormat="1" applyFont="1" applyBorder="1" applyAlignment="1" applyProtection="1">
      <alignment horizontal="center"/>
      <protection/>
    </xf>
    <xf numFmtId="41" fontId="5" fillId="0" borderId="31" xfId="24" applyNumberFormat="1" applyFont="1" applyFill="1" applyBorder="1" applyProtection="1">
      <alignment/>
      <protection/>
    </xf>
    <xf numFmtId="41" fontId="4" fillId="0" borderId="32" xfId="23" applyNumberFormat="1" applyFont="1" applyBorder="1" applyAlignment="1">
      <alignment/>
    </xf>
    <xf numFmtId="41" fontId="4" fillId="0" borderId="19" xfId="24" applyNumberFormat="1" applyFont="1" applyBorder="1" applyAlignment="1" applyProtection="1">
      <alignment horizontal="center"/>
      <protection/>
    </xf>
    <xf numFmtId="41" fontId="4" fillId="0" borderId="19" xfId="24" applyNumberFormat="1" applyFont="1" applyBorder="1" applyAlignment="1" applyProtection="1">
      <alignment horizontal="center" wrapText="1"/>
      <protection/>
    </xf>
    <xf numFmtId="41" fontId="0" fillId="0" borderId="19" xfId="24" applyNumberFormat="1" applyFont="1" applyBorder="1" applyAlignment="1" applyProtection="1">
      <alignment horizontal="center"/>
      <protection/>
    </xf>
    <xf numFmtId="41" fontId="4" fillId="3" borderId="23" xfId="23" applyNumberFormat="1" applyFont="1" applyFill="1" applyBorder="1" applyAlignment="1">
      <alignment/>
    </xf>
    <xf numFmtId="41" fontId="11" fillId="0" borderId="0" xfId="18" applyNumberFormat="1" applyFont="1" applyBorder="1" applyAlignment="1" applyProtection="1">
      <alignment horizontal="center"/>
      <protection/>
    </xf>
    <xf numFmtId="41" fontId="11" fillId="0" borderId="0" xfId="24" applyNumberFormat="1" applyFont="1" applyBorder="1" applyProtection="1">
      <alignment/>
      <protection/>
    </xf>
    <xf numFmtId="41" fontId="5" fillId="0" borderId="0" xfId="24" applyNumberFormat="1" applyFont="1" applyBorder="1" applyProtection="1">
      <alignment/>
      <protection/>
    </xf>
    <xf numFmtId="41" fontId="4" fillId="0" borderId="19" xfId="24" applyNumberFormat="1" applyFont="1" applyBorder="1" applyAlignment="1">
      <alignment horizontal="center"/>
      <protection/>
    </xf>
    <xf numFmtId="41" fontId="9" fillId="0" borderId="0" xfId="24" applyNumberFormat="1" applyFont="1" applyBorder="1">
      <alignment/>
      <protection/>
    </xf>
    <xf numFmtId="41" fontId="4" fillId="0" borderId="23" xfId="23" applyNumberFormat="1" applyFont="1" applyBorder="1" applyAlignment="1">
      <alignment/>
    </xf>
    <xf numFmtId="41" fontId="4" fillId="4" borderId="27" xfId="24" applyNumberFormat="1" applyFont="1" applyFill="1" applyBorder="1" applyAlignment="1" applyProtection="1">
      <alignment horizontal="center"/>
      <protection/>
    </xf>
    <xf numFmtId="41" fontId="5" fillId="0" borderId="28" xfId="18" applyNumberFormat="1" applyFont="1" applyBorder="1" applyAlignment="1" applyProtection="1">
      <alignment horizontal="center"/>
      <protection/>
    </xf>
    <xf numFmtId="41" fontId="6" fillId="0" borderId="28" xfId="24" applyNumberFormat="1" applyFont="1" applyBorder="1" applyProtection="1">
      <alignment/>
      <protection/>
    </xf>
    <xf numFmtId="41" fontId="4" fillId="5" borderId="29" xfId="24" applyNumberFormat="1" applyFont="1" applyFill="1" applyBorder="1" applyAlignment="1" applyProtection="1">
      <alignment horizontal="right"/>
      <protection/>
    </xf>
    <xf numFmtId="14" fontId="0" fillId="0" borderId="0" xfId="23" applyNumberFormat="1" applyAlignment="1">
      <alignment/>
    </xf>
    <xf numFmtId="22" fontId="0" fillId="0" borderId="0" xfId="23" applyNumberFormat="1" applyFont="1" applyAlignment="1">
      <alignment/>
    </xf>
    <xf numFmtId="41" fontId="4" fillId="0" borderId="0" xfId="23" applyNumberFormat="1" applyFont="1" applyBorder="1" applyAlignment="1">
      <alignment horizontal="center"/>
    </xf>
    <xf numFmtId="169" fontId="5" fillId="0" borderId="33" xfId="18" applyNumberFormat="1" applyFont="1" applyBorder="1" applyAlignment="1" applyProtection="1">
      <alignment horizontal="center"/>
      <protection/>
    </xf>
    <xf numFmtId="169" fontId="5" fillId="0" borderId="34" xfId="18" applyNumberFormat="1" applyFont="1" applyBorder="1" applyAlignment="1" applyProtection="1">
      <alignment horizontal="center"/>
      <protection/>
    </xf>
    <xf numFmtId="169" fontId="5" fillId="0" borderId="35" xfId="18" applyNumberFormat="1" applyFont="1" applyBorder="1" applyAlignment="1" applyProtection="1">
      <alignment horizontal="center"/>
      <protection/>
    </xf>
    <xf numFmtId="169" fontId="4" fillId="0" borderId="13" xfId="18" applyNumberFormat="1" applyFont="1" applyFill="1" applyBorder="1" applyAlignment="1" applyProtection="1">
      <alignment horizontal="center"/>
      <protection/>
    </xf>
    <xf numFmtId="169" fontId="4" fillId="0" borderId="36" xfId="18" applyNumberFormat="1" applyFont="1" applyFill="1" applyBorder="1" applyAlignment="1" applyProtection="1">
      <alignment horizontal="center"/>
      <protection/>
    </xf>
    <xf numFmtId="169" fontId="4" fillId="0" borderId="37" xfId="18" applyNumberFormat="1" applyFont="1" applyFill="1" applyBorder="1" applyAlignment="1" applyProtection="1">
      <alignment horizontal="center"/>
      <protection/>
    </xf>
    <xf numFmtId="165" fontId="6" fillId="0" borderId="13" xfId="18" applyNumberFormat="1" applyFont="1" applyBorder="1" applyAlignment="1" applyProtection="1">
      <alignment horizontal="center"/>
      <protection/>
    </xf>
    <xf numFmtId="165" fontId="6" fillId="0" borderId="36" xfId="18" applyNumberFormat="1" applyFont="1" applyBorder="1" applyAlignment="1" applyProtection="1">
      <alignment horizontal="center"/>
      <protection/>
    </xf>
    <xf numFmtId="165" fontId="6" fillId="0" borderId="37" xfId="18" applyNumberFormat="1" applyFont="1" applyBorder="1" applyAlignment="1" applyProtection="1">
      <alignment horizontal="center"/>
      <protection/>
    </xf>
    <xf numFmtId="169" fontId="6" fillId="0" borderId="13" xfId="18" applyNumberFormat="1" applyFont="1" applyFill="1" applyBorder="1" applyAlignment="1" applyProtection="1">
      <alignment horizontal="center"/>
      <protection/>
    </xf>
    <xf numFmtId="169" fontId="6" fillId="0" borderId="36" xfId="18" applyNumberFormat="1" applyFont="1" applyFill="1" applyBorder="1" applyAlignment="1" applyProtection="1">
      <alignment horizontal="center"/>
      <protection/>
    </xf>
    <xf numFmtId="169" fontId="6" fillId="0" borderId="37" xfId="18" applyNumberFormat="1" applyFont="1" applyFill="1" applyBorder="1" applyAlignment="1" applyProtection="1">
      <alignment horizontal="center"/>
      <protection/>
    </xf>
    <xf numFmtId="168" fontId="6" fillId="0" borderId="16" xfId="24" applyNumberFormat="1" applyFont="1" applyBorder="1" applyAlignment="1" applyProtection="1">
      <alignment horizontal="center"/>
      <protection/>
    </xf>
    <xf numFmtId="168" fontId="6" fillId="0" borderId="15" xfId="24" applyNumberFormat="1" applyFont="1" applyBorder="1" applyAlignment="1" applyProtection="1">
      <alignment horizontal="center"/>
      <protection/>
    </xf>
    <xf numFmtId="168" fontId="6" fillId="0" borderId="12" xfId="24" applyNumberFormat="1" applyFont="1" applyBorder="1" applyAlignment="1" applyProtection="1">
      <alignment horizontal="center"/>
      <protection/>
    </xf>
    <xf numFmtId="168" fontId="6" fillId="0" borderId="21" xfId="24" applyNumberFormat="1" applyFont="1" applyBorder="1" applyAlignment="1" applyProtection="1">
      <alignment horizontal="center"/>
      <protection/>
    </xf>
    <xf numFmtId="168" fontId="6" fillId="0" borderId="17" xfId="24" applyNumberFormat="1" applyFont="1" applyBorder="1" applyAlignment="1" applyProtection="1">
      <alignment horizontal="center"/>
      <protection/>
    </xf>
    <xf numFmtId="168" fontId="6" fillId="0" borderId="24" xfId="24" applyNumberFormat="1" applyFont="1" applyBorder="1" applyAlignment="1" applyProtection="1">
      <alignment horizontal="center"/>
      <protection/>
    </xf>
    <xf numFmtId="41" fontId="5" fillId="0" borderId="14" xfId="18" applyNumberFormat="1" applyFont="1" applyFill="1" applyBorder="1" applyAlignment="1" applyProtection="1">
      <alignment horizontal="left"/>
      <protection/>
    </xf>
    <xf numFmtId="41" fontId="5" fillId="0" borderId="15" xfId="18" applyNumberFormat="1" applyFont="1" applyFill="1" applyBorder="1" applyAlignment="1" applyProtection="1">
      <alignment horizontal="left"/>
      <protection/>
    </xf>
    <xf numFmtId="41" fontId="6" fillId="0" borderId="0" xfId="24" applyNumberFormat="1" applyFont="1" applyBorder="1" applyAlignment="1" applyProtection="1">
      <alignment horizontal="center"/>
      <protection/>
    </xf>
    <xf numFmtId="41" fontId="6" fillId="0" borderId="21" xfId="24" applyNumberFormat="1" applyFont="1" applyBorder="1" applyAlignment="1" applyProtection="1">
      <alignment horizontal="center"/>
      <protection/>
    </xf>
    <xf numFmtId="41" fontId="6" fillId="0" borderId="26" xfId="24" applyNumberFormat="1" applyFont="1" applyBorder="1" applyAlignment="1" applyProtection="1">
      <alignment horizontal="center"/>
      <protection/>
    </xf>
    <xf numFmtId="41" fontId="6" fillId="0" borderId="24" xfId="24" applyNumberFormat="1" applyFont="1" applyBorder="1" applyAlignment="1" applyProtection="1">
      <alignment horizontal="center"/>
      <protection/>
    </xf>
    <xf numFmtId="41" fontId="5" fillId="0" borderId="0" xfId="18" applyNumberFormat="1" applyFont="1" applyFill="1" applyBorder="1" applyAlignment="1" applyProtection="1">
      <alignment horizontal="center"/>
      <protection/>
    </xf>
    <xf numFmtId="41" fontId="5" fillId="3" borderId="0" xfId="18" applyNumberFormat="1" applyFont="1" applyFill="1" applyBorder="1" applyAlignment="1" applyProtection="1">
      <alignment horizontal="center"/>
      <protection/>
    </xf>
    <xf numFmtId="41" fontId="5" fillId="3" borderId="23" xfId="18" applyNumberFormat="1" applyFont="1" applyFill="1" applyBorder="1" applyAlignment="1" applyProtection="1">
      <alignment horizontal="center"/>
      <protection/>
    </xf>
    <xf numFmtId="41" fontId="4" fillId="0" borderId="18" xfId="24" applyNumberFormat="1" applyFont="1" applyBorder="1" applyAlignment="1" applyProtection="1">
      <alignment horizontal="center"/>
      <protection/>
    </xf>
    <xf numFmtId="41" fontId="4" fillId="0" borderId="38" xfId="24" applyNumberFormat="1" applyFont="1" applyBorder="1" applyAlignment="1" applyProtection="1">
      <alignment horizontal="center"/>
      <protection/>
    </xf>
    <xf numFmtId="41" fontId="5" fillId="0" borderId="1" xfId="24" applyNumberFormat="1" applyFont="1" applyBorder="1" applyAlignment="1" applyProtection="1">
      <alignment horizontal="center"/>
      <protection/>
    </xf>
    <xf numFmtId="41" fontId="5" fillId="0" borderId="39" xfId="24" applyNumberFormat="1" applyFont="1" applyBorder="1" applyAlignment="1" applyProtection="1">
      <alignment horizontal="center"/>
      <protection/>
    </xf>
    <xf numFmtId="41" fontId="6" fillId="0" borderId="23" xfId="24" applyNumberFormat="1" applyFont="1" applyBorder="1" applyAlignment="1" applyProtection="1">
      <alignment horizontal="center"/>
      <protection/>
    </xf>
    <xf numFmtId="41" fontId="6" fillId="0" borderId="16" xfId="24" applyNumberFormat="1" applyFont="1" applyBorder="1" applyAlignment="1" applyProtection="1">
      <alignment horizontal="center"/>
      <protection/>
    </xf>
    <xf numFmtId="41" fontId="6" fillId="0" borderId="40" xfId="24" applyNumberFormat="1" applyFont="1" applyBorder="1" applyAlignment="1" applyProtection="1">
      <alignment horizontal="center"/>
      <protection/>
    </xf>
    <xf numFmtId="41" fontId="6" fillId="0" borderId="12" xfId="24" applyNumberFormat="1" applyFont="1" applyBorder="1" applyAlignment="1" applyProtection="1">
      <alignment horizontal="center"/>
      <protection/>
    </xf>
    <xf numFmtId="41" fontId="6" fillId="0" borderId="17" xfId="24" applyNumberFormat="1" applyFont="1" applyBorder="1" applyAlignment="1" applyProtection="1">
      <alignment horizontal="center"/>
      <protection/>
    </xf>
    <xf numFmtId="41" fontId="6" fillId="0" borderId="41" xfId="24" applyNumberFormat="1" applyFont="1" applyBorder="1" applyAlignment="1" applyProtection="1">
      <alignment horizontal="center"/>
      <protection/>
    </xf>
    <xf numFmtId="41" fontId="5" fillId="0" borderId="17" xfId="18" applyNumberFormat="1" applyFont="1" applyFill="1" applyBorder="1" applyAlignment="1" applyProtection="1">
      <alignment horizontal="center"/>
      <protection/>
    </xf>
    <xf numFmtId="41" fontId="5" fillId="0" borderId="41" xfId="18" applyNumberFormat="1" applyFont="1" applyFill="1" applyBorder="1" applyAlignment="1" applyProtection="1">
      <alignment horizontal="center"/>
      <protection/>
    </xf>
    <xf numFmtId="41" fontId="0" fillId="0" borderId="20" xfId="24" applyNumberFormat="1" applyFont="1" applyBorder="1" applyAlignment="1" applyProtection="1">
      <alignment horizontal="center"/>
      <protection/>
    </xf>
    <xf numFmtId="41" fontId="0" fillId="0" borderId="14" xfId="24" applyNumberFormat="1" applyFont="1" applyBorder="1" applyAlignment="1" applyProtection="1">
      <alignment horizontal="center"/>
      <protection/>
    </xf>
    <xf numFmtId="41" fontId="5" fillId="0" borderId="23" xfId="18" applyNumberFormat="1" applyFont="1" applyFill="1" applyBorder="1" applyAlignment="1" applyProtection="1">
      <alignment horizontal="center"/>
      <protection/>
    </xf>
    <xf numFmtId="41" fontId="5" fillId="3" borderId="0" xfId="24" applyNumberFormat="1" applyFont="1" applyFill="1" applyBorder="1" applyAlignment="1" applyProtection="1">
      <alignment horizontal="center"/>
      <protection/>
    </xf>
    <xf numFmtId="41" fontId="5" fillId="3" borderId="23" xfId="24" applyNumberFormat="1" applyFont="1" applyFill="1" applyBorder="1" applyAlignment="1" applyProtection="1">
      <alignment horizontal="center"/>
      <protection/>
    </xf>
    <xf numFmtId="41" fontId="6" fillId="0" borderId="15" xfId="24" applyNumberFormat="1" applyFont="1" applyBorder="1" applyAlignment="1" applyProtection="1">
      <alignment horizontal="center"/>
      <protection/>
    </xf>
    <xf numFmtId="41" fontId="6" fillId="3" borderId="0" xfId="24" applyNumberFormat="1" applyFont="1" applyFill="1" applyBorder="1" applyAlignment="1" applyProtection="1">
      <alignment/>
      <protection/>
    </xf>
    <xf numFmtId="41" fontId="6" fillId="3" borderId="23" xfId="24" applyNumberFormat="1" applyFont="1" applyFill="1" applyBorder="1" applyAlignment="1" applyProtection="1">
      <alignment/>
      <protection/>
    </xf>
    <xf numFmtId="41" fontId="5" fillId="0" borderId="16" xfId="24" applyNumberFormat="1" applyFont="1" applyBorder="1" applyAlignment="1" applyProtection="1">
      <alignment horizontal="center"/>
      <protection/>
    </xf>
    <xf numFmtId="41" fontId="5" fillId="0" borderId="15" xfId="24" applyNumberFormat="1" applyFont="1" applyBorder="1" applyAlignment="1" applyProtection="1">
      <alignment horizontal="center"/>
      <protection/>
    </xf>
    <xf numFmtId="41" fontId="5" fillId="0" borderId="12" xfId="24" applyNumberFormat="1" applyFont="1" applyBorder="1" applyAlignment="1" applyProtection="1">
      <alignment horizontal="center"/>
      <protection/>
    </xf>
    <xf numFmtId="41" fontId="5" fillId="0" borderId="21" xfId="24" applyNumberFormat="1" applyFont="1" applyBorder="1" applyAlignment="1" applyProtection="1">
      <alignment horizontal="center"/>
      <protection/>
    </xf>
    <xf numFmtId="41" fontId="5" fillId="3" borderId="14" xfId="18" applyNumberFormat="1" applyFont="1" applyFill="1" applyBorder="1" applyAlignment="1" applyProtection="1">
      <alignment horizontal="center"/>
      <protection/>
    </xf>
    <xf numFmtId="41" fontId="5" fillId="3" borderId="40" xfId="18" applyNumberFormat="1" applyFont="1" applyFill="1" applyBorder="1" applyAlignment="1" applyProtection="1">
      <alignment horizontal="center"/>
      <protection/>
    </xf>
    <xf numFmtId="41" fontId="5" fillId="0" borderId="17" xfId="24" applyNumberFormat="1" applyFont="1" applyBorder="1" applyAlignment="1" applyProtection="1">
      <alignment horizontal="center"/>
      <protection/>
    </xf>
    <xf numFmtId="41" fontId="5" fillId="0" borderId="24" xfId="24" applyNumberFormat="1" applyFont="1" applyBorder="1" applyAlignment="1" applyProtection="1">
      <alignment horizontal="center"/>
      <protection/>
    </xf>
  </cellXfs>
  <cellStyles count="11">
    <cellStyle name="Normal" xfId="0"/>
    <cellStyle name="=C:\WINNT\SYSTEM32\COMMAND.COM" xfId="16"/>
    <cellStyle name="=C:\WINNT\SYSTEM32\COMMAND.COM_x0000_AVD=3_x0000_CDSRV=Embla_x0000_COMPUTERNAME=W5013" xfId="17"/>
    <cellStyle name="Comma" xfId="18"/>
    <cellStyle name="Comma [0]" xfId="19"/>
    <cellStyle name="Currency" xfId="20"/>
    <cellStyle name="Currency [0]" xfId="21"/>
    <cellStyle name="Hyperlink" xfId="22"/>
    <cellStyle name="Normal_Actual paid salary for Tax" xfId="23"/>
    <cellStyle name="Normal_Sushil Chaudhari_Final" xfId="24"/>
    <cellStyle name="Percent" xfId="25"/>
  </cellStyles>
  <dxfs count="3">
    <dxf>
      <fill>
        <patternFill>
          <bgColor rgb="FFFF9900"/>
        </patternFill>
      </fill>
      <border/>
    </dxf>
    <dxf>
      <fill>
        <patternFill>
          <bgColor rgb="FF000000"/>
        </patternFill>
      </fill>
      <border/>
    </dxf>
    <dxf>
      <fill>
        <patternFill>
          <bgColor rgb="FF9933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60"/>
  </sheetPr>
  <dimension ref="A1:T182"/>
  <sheetViews>
    <sheetView tabSelected="1" workbookViewId="0" topLeftCell="J25">
      <selection activeCell="P47" sqref="P47:R47"/>
    </sheetView>
  </sheetViews>
  <sheetFormatPr defaultColWidth="9.140625" defaultRowHeight="12.75" outlineLevelRow="1" outlineLevelCol="1"/>
  <cols>
    <col min="1" max="1" width="23.8515625" style="1" bestFit="1" customWidth="1"/>
    <col min="2" max="3" width="9.28125" style="1" customWidth="1" outlineLevel="1"/>
    <col min="4" max="5" width="9.421875" style="1" customWidth="1" outlineLevel="1"/>
    <col min="6" max="13" width="9.28125" style="1" customWidth="1" outlineLevel="1"/>
    <col min="14" max="14" width="3.8515625" style="1" customWidth="1" outlineLevel="1"/>
    <col min="15" max="15" width="57.7109375" style="1" bestFit="1" customWidth="1"/>
    <col min="16" max="16" width="19.28125" style="1" customWidth="1"/>
    <col min="17" max="17" width="13.8515625" style="1" customWidth="1"/>
    <col min="18" max="18" width="14.00390625" style="1" customWidth="1"/>
    <col min="19" max="19" width="9.28125" style="1" bestFit="1" customWidth="1"/>
    <col min="20" max="20" width="9.421875" style="1" hidden="1" customWidth="1"/>
    <col min="21" max="21" width="9.421875" style="1" bestFit="1" customWidth="1"/>
    <col min="22" max="24" width="9.28125" style="1" bestFit="1" customWidth="1"/>
    <col min="25" max="25" width="9.421875" style="1" bestFit="1" customWidth="1"/>
    <col min="26" max="16384" width="9.140625" style="1" customWidth="1"/>
  </cols>
  <sheetData>
    <row r="1" spans="1:15" ht="12.75">
      <c r="A1" s="1" t="s">
        <v>0</v>
      </c>
      <c r="O1" s="2" t="s">
        <v>119</v>
      </c>
    </row>
    <row r="2" spans="1:15" ht="12.75">
      <c r="A2" s="1" t="s">
        <v>1</v>
      </c>
      <c r="O2" s="2" t="s">
        <v>120</v>
      </c>
    </row>
    <row r="3" spans="1:15" ht="12.75">
      <c r="A3" s="3" t="s">
        <v>2</v>
      </c>
      <c r="O3" s="4"/>
    </row>
    <row r="4" spans="1:15" ht="12.75">
      <c r="A4" s="3" t="s">
        <v>3</v>
      </c>
      <c r="O4" s="5" t="s">
        <v>4</v>
      </c>
    </row>
    <row r="6" spans="2:13" ht="12.75">
      <c r="B6" s="3" t="s">
        <v>5</v>
      </c>
      <c r="C6" s="3" t="s">
        <v>5</v>
      </c>
      <c r="D6" s="3" t="s">
        <v>5</v>
      </c>
      <c r="E6" s="3" t="s">
        <v>5</v>
      </c>
      <c r="F6" s="3" t="s">
        <v>5</v>
      </c>
      <c r="G6" s="3" t="s">
        <v>5</v>
      </c>
      <c r="H6" s="3" t="str">
        <f>+G6</f>
        <v>Actual</v>
      </c>
      <c r="I6" s="3" t="str">
        <f>+H6</f>
        <v>Actual</v>
      </c>
      <c r="J6" s="3" t="str">
        <f>I6</f>
        <v>Actual</v>
      </c>
      <c r="K6" s="3" t="s">
        <v>121</v>
      </c>
      <c r="L6" s="3" t="str">
        <f>+K6</f>
        <v>Provision</v>
      </c>
      <c r="M6" s="3" t="str">
        <f>+L6</f>
        <v>Provision</v>
      </c>
    </row>
    <row r="7" spans="1:15" ht="13.5" thickBot="1">
      <c r="A7" s="6"/>
      <c r="B7" s="7">
        <v>39568</v>
      </c>
      <c r="C7" s="7">
        <v>39569</v>
      </c>
      <c r="D7" s="7">
        <v>39600</v>
      </c>
      <c r="E7" s="7">
        <v>39630</v>
      </c>
      <c r="F7" s="7">
        <v>39661</v>
      </c>
      <c r="G7" s="7">
        <v>39692</v>
      </c>
      <c r="H7" s="7">
        <v>39722</v>
      </c>
      <c r="I7" s="7">
        <v>39753</v>
      </c>
      <c r="J7" s="7">
        <v>39783</v>
      </c>
      <c r="K7" s="7">
        <v>39814</v>
      </c>
      <c r="L7" s="7">
        <v>39845</v>
      </c>
      <c r="M7" s="7">
        <v>39873</v>
      </c>
      <c r="O7" s="8" t="s">
        <v>6</v>
      </c>
    </row>
    <row r="8" spans="1:15" ht="13.5" thickTop="1">
      <c r="A8" s="9" t="s">
        <v>7</v>
      </c>
      <c r="B8" s="10">
        <v>9954</v>
      </c>
      <c r="C8" s="11">
        <f>B8</f>
        <v>9954</v>
      </c>
      <c r="D8" s="11">
        <f>C8</f>
        <v>9954</v>
      </c>
      <c r="E8" s="11">
        <f>D8</f>
        <v>9954</v>
      </c>
      <c r="F8" s="11">
        <f aca="true" t="shared" si="0" ref="F8:M8">E8</f>
        <v>9954</v>
      </c>
      <c r="G8" s="11">
        <f t="shared" si="0"/>
        <v>9954</v>
      </c>
      <c r="H8" s="11">
        <f t="shared" si="0"/>
        <v>9954</v>
      </c>
      <c r="I8" s="11">
        <f t="shared" si="0"/>
        <v>9954</v>
      </c>
      <c r="J8" s="11">
        <f>I8+6582</f>
        <v>16536</v>
      </c>
      <c r="K8" s="11">
        <v>0</v>
      </c>
      <c r="L8" s="11">
        <f t="shared" si="0"/>
        <v>0</v>
      </c>
      <c r="M8" s="11">
        <f t="shared" si="0"/>
        <v>0</v>
      </c>
      <c r="O8" s="1">
        <f aca="true" t="shared" si="1" ref="O8:O15">SUM(B8:M8)</f>
        <v>96168</v>
      </c>
    </row>
    <row r="9" spans="1:15" ht="12.75">
      <c r="A9" s="9" t="s">
        <v>8</v>
      </c>
      <c r="B9" s="10">
        <v>6000</v>
      </c>
      <c r="C9" s="11">
        <f>B9</f>
        <v>6000</v>
      </c>
      <c r="D9" s="11">
        <f aca="true" t="shared" si="2" ref="D9:M15">C9</f>
        <v>6000</v>
      </c>
      <c r="E9" s="11">
        <f t="shared" si="2"/>
        <v>6000</v>
      </c>
      <c r="F9" s="11">
        <f t="shared" si="2"/>
        <v>6000</v>
      </c>
      <c r="G9" s="11">
        <f t="shared" si="2"/>
        <v>6000</v>
      </c>
      <c r="H9" s="11">
        <f t="shared" si="2"/>
        <v>6000</v>
      </c>
      <c r="I9" s="11">
        <f t="shared" si="2"/>
        <v>6000</v>
      </c>
      <c r="J9" s="11">
        <f t="shared" si="2"/>
        <v>6000</v>
      </c>
      <c r="K9" s="11">
        <v>0</v>
      </c>
      <c r="L9" s="11">
        <f t="shared" si="2"/>
        <v>0</v>
      </c>
      <c r="M9" s="11">
        <f t="shared" si="2"/>
        <v>0</v>
      </c>
      <c r="O9" s="1">
        <f t="shared" si="1"/>
        <v>54000</v>
      </c>
    </row>
    <row r="10" spans="1:15" ht="12.75">
      <c r="A10" s="9" t="s">
        <v>9</v>
      </c>
      <c r="B10" s="10">
        <v>8303</v>
      </c>
      <c r="C10" s="11">
        <f>B10</f>
        <v>8303</v>
      </c>
      <c r="D10" s="11">
        <f t="shared" si="2"/>
        <v>8303</v>
      </c>
      <c r="E10" s="11">
        <f t="shared" si="2"/>
        <v>8303</v>
      </c>
      <c r="F10" s="11">
        <f t="shared" si="2"/>
        <v>8303</v>
      </c>
      <c r="G10" s="11">
        <f t="shared" si="2"/>
        <v>8303</v>
      </c>
      <c r="H10" s="11">
        <f t="shared" si="2"/>
        <v>8303</v>
      </c>
      <c r="I10" s="11">
        <f t="shared" si="2"/>
        <v>8303</v>
      </c>
      <c r="J10" s="11">
        <f t="shared" si="2"/>
        <v>8303</v>
      </c>
      <c r="K10" s="11">
        <v>0</v>
      </c>
      <c r="L10" s="11">
        <f t="shared" si="2"/>
        <v>0</v>
      </c>
      <c r="M10" s="11">
        <f t="shared" si="2"/>
        <v>0</v>
      </c>
      <c r="O10" s="1">
        <f t="shared" si="1"/>
        <v>74727</v>
      </c>
    </row>
    <row r="11" spans="1:15" ht="12.75">
      <c r="A11" s="9" t="s">
        <v>10</v>
      </c>
      <c r="B11" s="10">
        <v>0</v>
      </c>
      <c r="C11" s="11">
        <f>B11</f>
        <v>0</v>
      </c>
      <c r="D11" s="11">
        <f t="shared" si="2"/>
        <v>0</v>
      </c>
      <c r="E11" s="11">
        <f t="shared" si="2"/>
        <v>0</v>
      </c>
      <c r="F11" s="11">
        <f t="shared" si="2"/>
        <v>0</v>
      </c>
      <c r="G11" s="11">
        <f t="shared" si="2"/>
        <v>0</v>
      </c>
      <c r="H11" s="11">
        <f t="shared" si="2"/>
        <v>0</v>
      </c>
      <c r="I11" s="11">
        <f t="shared" si="2"/>
        <v>0</v>
      </c>
      <c r="J11" s="11">
        <f t="shared" si="2"/>
        <v>0</v>
      </c>
      <c r="K11" s="11">
        <v>0</v>
      </c>
      <c r="L11" s="11">
        <f t="shared" si="2"/>
        <v>0</v>
      </c>
      <c r="M11" s="11">
        <f t="shared" si="2"/>
        <v>0</v>
      </c>
      <c r="O11" s="1">
        <f t="shared" si="1"/>
        <v>0</v>
      </c>
    </row>
    <row r="12" spans="1:15" ht="12.75">
      <c r="A12" s="9" t="s">
        <v>11</v>
      </c>
      <c r="B12" s="10">
        <v>800</v>
      </c>
      <c r="C12" s="11">
        <f>B12</f>
        <v>800</v>
      </c>
      <c r="D12" s="11">
        <f t="shared" si="2"/>
        <v>800</v>
      </c>
      <c r="E12" s="11">
        <f t="shared" si="2"/>
        <v>800</v>
      </c>
      <c r="F12" s="11">
        <f t="shared" si="2"/>
        <v>800</v>
      </c>
      <c r="G12" s="11">
        <f t="shared" si="2"/>
        <v>800</v>
      </c>
      <c r="H12" s="11">
        <f t="shared" si="2"/>
        <v>800</v>
      </c>
      <c r="I12" s="11">
        <f t="shared" si="2"/>
        <v>800</v>
      </c>
      <c r="J12" s="11">
        <f t="shared" si="2"/>
        <v>800</v>
      </c>
      <c r="K12" s="11">
        <v>0</v>
      </c>
      <c r="L12" s="11">
        <f t="shared" si="2"/>
        <v>0</v>
      </c>
      <c r="M12" s="11">
        <f t="shared" si="2"/>
        <v>0</v>
      </c>
      <c r="O12" s="1">
        <f t="shared" si="1"/>
        <v>7200</v>
      </c>
    </row>
    <row r="13" spans="1:15" ht="12.75">
      <c r="A13" s="9" t="s">
        <v>12</v>
      </c>
      <c r="B13" s="10">
        <v>0</v>
      </c>
      <c r="C13" s="11">
        <v>0</v>
      </c>
      <c r="D13" s="11">
        <f t="shared" si="2"/>
        <v>0</v>
      </c>
      <c r="E13" s="11">
        <f t="shared" si="2"/>
        <v>0</v>
      </c>
      <c r="F13" s="11">
        <f t="shared" si="2"/>
        <v>0</v>
      </c>
      <c r="G13" s="11">
        <f t="shared" si="2"/>
        <v>0</v>
      </c>
      <c r="H13" s="11">
        <f t="shared" si="2"/>
        <v>0</v>
      </c>
      <c r="I13" s="11">
        <f t="shared" si="2"/>
        <v>0</v>
      </c>
      <c r="J13" s="11">
        <f t="shared" si="2"/>
        <v>0</v>
      </c>
      <c r="K13" s="11">
        <f t="shared" si="2"/>
        <v>0</v>
      </c>
      <c r="L13" s="11">
        <f t="shared" si="2"/>
        <v>0</v>
      </c>
      <c r="M13" s="11">
        <f t="shared" si="2"/>
        <v>0</v>
      </c>
      <c r="O13" s="1">
        <f t="shared" si="1"/>
        <v>0</v>
      </c>
    </row>
    <row r="14" spans="1:15" ht="12.75">
      <c r="A14" s="9" t="s">
        <v>13</v>
      </c>
      <c r="B14" s="10">
        <v>0</v>
      </c>
      <c r="C14" s="11">
        <v>0</v>
      </c>
      <c r="D14" s="11">
        <f t="shared" si="2"/>
        <v>0</v>
      </c>
      <c r="E14" s="11">
        <f t="shared" si="2"/>
        <v>0</v>
      </c>
      <c r="F14" s="11">
        <f t="shared" si="2"/>
        <v>0</v>
      </c>
      <c r="G14" s="11">
        <f t="shared" si="2"/>
        <v>0</v>
      </c>
      <c r="H14" s="11">
        <f t="shared" si="2"/>
        <v>0</v>
      </c>
      <c r="I14" s="11">
        <f t="shared" si="2"/>
        <v>0</v>
      </c>
      <c r="J14" s="11">
        <f t="shared" si="2"/>
        <v>0</v>
      </c>
      <c r="K14" s="11">
        <f t="shared" si="2"/>
        <v>0</v>
      </c>
      <c r="L14" s="11">
        <f t="shared" si="2"/>
        <v>0</v>
      </c>
      <c r="M14" s="11">
        <f t="shared" si="2"/>
        <v>0</v>
      </c>
      <c r="O14" s="1">
        <f t="shared" si="1"/>
        <v>0</v>
      </c>
    </row>
    <row r="15" spans="1:15" ht="12.75">
      <c r="A15" s="9" t="s">
        <v>14</v>
      </c>
      <c r="B15" s="10">
        <v>0</v>
      </c>
      <c r="C15" s="11">
        <v>0</v>
      </c>
      <c r="D15" s="11">
        <f t="shared" si="2"/>
        <v>0</v>
      </c>
      <c r="E15" s="11">
        <f t="shared" si="2"/>
        <v>0</v>
      </c>
      <c r="F15" s="11">
        <f t="shared" si="2"/>
        <v>0</v>
      </c>
      <c r="G15" s="11">
        <f t="shared" si="2"/>
        <v>0</v>
      </c>
      <c r="H15" s="11">
        <f t="shared" si="2"/>
        <v>0</v>
      </c>
      <c r="I15" s="11">
        <f t="shared" si="2"/>
        <v>0</v>
      </c>
      <c r="J15" s="11">
        <f t="shared" si="2"/>
        <v>0</v>
      </c>
      <c r="K15" s="11">
        <f t="shared" si="2"/>
        <v>0</v>
      </c>
      <c r="L15" s="11">
        <f t="shared" si="2"/>
        <v>0</v>
      </c>
      <c r="M15" s="11">
        <f t="shared" si="2"/>
        <v>0</v>
      </c>
      <c r="O15" s="1">
        <f t="shared" si="1"/>
        <v>0</v>
      </c>
    </row>
    <row r="16" spans="1:15" ht="13.5" thickBot="1">
      <c r="A16" s="12" t="s">
        <v>15</v>
      </c>
      <c r="B16" s="13">
        <f aca="true" t="shared" si="3" ref="B16:M16">SUM(B8:B15)</f>
        <v>25057</v>
      </c>
      <c r="C16" s="13">
        <f t="shared" si="3"/>
        <v>25057</v>
      </c>
      <c r="D16" s="13">
        <f t="shared" si="3"/>
        <v>25057</v>
      </c>
      <c r="E16" s="13">
        <f t="shared" si="3"/>
        <v>25057</v>
      </c>
      <c r="F16" s="13">
        <f t="shared" si="3"/>
        <v>25057</v>
      </c>
      <c r="G16" s="13">
        <f t="shared" si="3"/>
        <v>25057</v>
      </c>
      <c r="H16" s="13">
        <f t="shared" si="3"/>
        <v>25057</v>
      </c>
      <c r="I16" s="13">
        <f t="shared" si="3"/>
        <v>25057</v>
      </c>
      <c r="J16" s="13">
        <f t="shared" si="3"/>
        <v>31639</v>
      </c>
      <c r="K16" s="13">
        <f t="shared" si="3"/>
        <v>0</v>
      </c>
      <c r="L16" s="13">
        <f t="shared" si="3"/>
        <v>0</v>
      </c>
      <c r="M16" s="13">
        <f t="shared" si="3"/>
        <v>0</v>
      </c>
      <c r="O16" s="14">
        <f>SUM(O8:O15)</f>
        <v>232095</v>
      </c>
    </row>
    <row r="17" spans="1:15" ht="13.5" thickTop="1">
      <c r="A17" s="12"/>
      <c r="B17" s="15"/>
      <c r="C17" s="15"/>
      <c r="D17" s="15"/>
      <c r="E17" s="15"/>
      <c r="F17" s="15"/>
      <c r="G17" s="15"/>
      <c r="H17" s="15"/>
      <c r="I17" s="15"/>
      <c r="J17" s="15"/>
      <c r="K17" s="15"/>
      <c r="L17" s="15"/>
      <c r="M17" s="15"/>
      <c r="O17" s="16"/>
    </row>
    <row r="18" spans="1:15" ht="12.75">
      <c r="A18" s="9" t="s">
        <v>16</v>
      </c>
      <c r="B18" s="10">
        <f>B8*12%</f>
        <v>1194.48</v>
      </c>
      <c r="C18" s="11">
        <f>B18</f>
        <v>1194.48</v>
      </c>
      <c r="D18" s="11">
        <f>C18</f>
        <v>1194.48</v>
      </c>
      <c r="E18" s="11">
        <f aca="true" t="shared" si="4" ref="E18:M18">D18</f>
        <v>1194.48</v>
      </c>
      <c r="F18" s="11">
        <f t="shared" si="4"/>
        <v>1194.48</v>
      </c>
      <c r="G18" s="11">
        <f t="shared" si="4"/>
        <v>1194.48</v>
      </c>
      <c r="H18" s="11">
        <f t="shared" si="4"/>
        <v>1194.48</v>
      </c>
      <c r="I18" s="11">
        <f t="shared" si="4"/>
        <v>1194.48</v>
      </c>
      <c r="J18" s="11">
        <f t="shared" si="4"/>
        <v>1194.48</v>
      </c>
      <c r="K18" s="11">
        <v>0</v>
      </c>
      <c r="L18" s="11">
        <f t="shared" si="4"/>
        <v>0</v>
      </c>
      <c r="M18" s="11">
        <f t="shared" si="4"/>
        <v>0</v>
      </c>
      <c r="O18" s="1">
        <f>SUM(B18:M18)</f>
        <v>10750.319999999998</v>
      </c>
    </row>
    <row r="19" spans="1:15" ht="12.75">
      <c r="A19" s="9" t="s">
        <v>17</v>
      </c>
      <c r="B19" s="10">
        <v>200</v>
      </c>
      <c r="C19" s="11">
        <f>B19</f>
        <v>200</v>
      </c>
      <c r="D19" s="11">
        <f aca="true" t="shared" si="5" ref="D19:M19">C19</f>
        <v>200</v>
      </c>
      <c r="E19" s="11">
        <f t="shared" si="5"/>
        <v>200</v>
      </c>
      <c r="F19" s="11">
        <f t="shared" si="5"/>
        <v>200</v>
      </c>
      <c r="G19" s="11">
        <f t="shared" si="5"/>
        <v>200</v>
      </c>
      <c r="H19" s="11">
        <f t="shared" si="5"/>
        <v>200</v>
      </c>
      <c r="I19" s="11">
        <f t="shared" si="5"/>
        <v>200</v>
      </c>
      <c r="J19" s="11">
        <f t="shared" si="5"/>
        <v>200</v>
      </c>
      <c r="K19" s="11">
        <v>0</v>
      </c>
      <c r="L19" s="11">
        <f t="shared" si="5"/>
        <v>0</v>
      </c>
      <c r="M19" s="11">
        <f t="shared" si="5"/>
        <v>0</v>
      </c>
      <c r="O19" s="1">
        <f>SUM(B19:M19)</f>
        <v>1800</v>
      </c>
    </row>
    <row r="20" spans="1:15" ht="12.75">
      <c r="A20" s="9" t="s">
        <v>13</v>
      </c>
      <c r="B20" s="10">
        <v>0</v>
      </c>
      <c r="C20" s="11">
        <f>B20</f>
        <v>0</v>
      </c>
      <c r="D20" s="11">
        <f aca="true" t="shared" si="6" ref="D20:M20">C20</f>
        <v>0</v>
      </c>
      <c r="E20" s="11">
        <f t="shared" si="6"/>
        <v>0</v>
      </c>
      <c r="F20" s="11">
        <f t="shared" si="6"/>
        <v>0</v>
      </c>
      <c r="G20" s="11">
        <f t="shared" si="6"/>
        <v>0</v>
      </c>
      <c r="H20" s="11">
        <f t="shared" si="6"/>
        <v>0</v>
      </c>
      <c r="I20" s="11">
        <f t="shared" si="6"/>
        <v>0</v>
      </c>
      <c r="J20" s="11">
        <f t="shared" si="6"/>
        <v>0</v>
      </c>
      <c r="K20" s="11">
        <f t="shared" si="6"/>
        <v>0</v>
      </c>
      <c r="L20" s="11">
        <f t="shared" si="6"/>
        <v>0</v>
      </c>
      <c r="M20" s="11">
        <f t="shared" si="6"/>
        <v>0</v>
      </c>
      <c r="O20" s="1">
        <f>SUM(B20:M20)</f>
        <v>0</v>
      </c>
    </row>
    <row r="21" spans="1:15" ht="12.75">
      <c r="A21" s="9" t="s">
        <v>18</v>
      </c>
      <c r="B21" s="10">
        <v>0</v>
      </c>
      <c r="C21" s="11">
        <f>B21</f>
        <v>0</v>
      </c>
      <c r="D21" s="11">
        <f aca="true" t="shared" si="7" ref="D21:M21">C21</f>
        <v>0</v>
      </c>
      <c r="E21" s="11">
        <f t="shared" si="7"/>
        <v>0</v>
      </c>
      <c r="F21" s="11">
        <f t="shared" si="7"/>
        <v>0</v>
      </c>
      <c r="G21" s="11">
        <f>800+400+400</f>
        <v>1600</v>
      </c>
      <c r="H21" s="11">
        <v>0</v>
      </c>
      <c r="I21" s="11">
        <f t="shared" si="7"/>
        <v>0</v>
      </c>
      <c r="J21" s="11">
        <f t="shared" si="7"/>
        <v>0</v>
      </c>
      <c r="K21" s="11">
        <f t="shared" si="7"/>
        <v>0</v>
      </c>
      <c r="L21" s="11">
        <f t="shared" si="7"/>
        <v>0</v>
      </c>
      <c r="M21" s="11">
        <f t="shared" si="7"/>
        <v>0</v>
      </c>
      <c r="O21" s="1">
        <f>SUM(B21:M21)</f>
        <v>1600</v>
      </c>
    </row>
    <row r="22" spans="1:13" ht="12.75">
      <c r="A22" s="9" t="s">
        <v>14</v>
      </c>
      <c r="B22" s="10">
        <v>0</v>
      </c>
      <c r="C22" s="11">
        <f>B22</f>
        <v>0</v>
      </c>
      <c r="D22" s="11">
        <f aca="true" t="shared" si="8" ref="D22:M22">C22</f>
        <v>0</v>
      </c>
      <c r="E22" s="11">
        <f t="shared" si="8"/>
        <v>0</v>
      </c>
      <c r="F22" s="11">
        <f t="shared" si="8"/>
        <v>0</v>
      </c>
      <c r="G22" s="11">
        <f t="shared" si="8"/>
        <v>0</v>
      </c>
      <c r="H22" s="11">
        <f t="shared" si="8"/>
        <v>0</v>
      </c>
      <c r="I22" s="11">
        <f t="shared" si="8"/>
        <v>0</v>
      </c>
      <c r="J22" s="11">
        <f t="shared" si="8"/>
        <v>0</v>
      </c>
      <c r="K22" s="11">
        <f t="shared" si="8"/>
        <v>0</v>
      </c>
      <c r="L22" s="11">
        <f t="shared" si="8"/>
        <v>0</v>
      </c>
      <c r="M22" s="11">
        <f t="shared" si="8"/>
        <v>0</v>
      </c>
    </row>
    <row r="23" spans="1:15" ht="12.75">
      <c r="A23" s="9" t="s">
        <v>19</v>
      </c>
      <c r="B23" s="10">
        <v>0</v>
      </c>
      <c r="C23" s="11">
        <v>0</v>
      </c>
      <c r="D23" s="11">
        <f aca="true" t="shared" si="9" ref="D23:M23">C23</f>
        <v>0</v>
      </c>
      <c r="E23" s="11">
        <f t="shared" si="9"/>
        <v>0</v>
      </c>
      <c r="F23" s="11">
        <f t="shared" si="9"/>
        <v>0</v>
      </c>
      <c r="G23" s="11">
        <f t="shared" si="9"/>
        <v>0</v>
      </c>
      <c r="H23" s="11">
        <f t="shared" si="9"/>
        <v>0</v>
      </c>
      <c r="I23" s="11">
        <f t="shared" si="9"/>
        <v>0</v>
      </c>
      <c r="J23" s="11">
        <f t="shared" si="9"/>
        <v>0</v>
      </c>
      <c r="K23" s="11">
        <f t="shared" si="9"/>
        <v>0</v>
      </c>
      <c r="L23" s="11">
        <f t="shared" si="9"/>
        <v>0</v>
      </c>
      <c r="M23" s="11">
        <f t="shared" si="9"/>
        <v>0</v>
      </c>
      <c r="O23" s="1">
        <f>SUM(B23:M23)</f>
        <v>0</v>
      </c>
    </row>
    <row r="24" spans="1:15" ht="13.5" thickBot="1">
      <c r="A24" s="12" t="s">
        <v>20</v>
      </c>
      <c r="B24" s="13">
        <f aca="true" t="shared" si="10" ref="B24:M24">SUM(B18:B23)</f>
        <v>1394.48</v>
      </c>
      <c r="C24" s="13">
        <f t="shared" si="10"/>
        <v>1394.48</v>
      </c>
      <c r="D24" s="13">
        <f t="shared" si="10"/>
        <v>1394.48</v>
      </c>
      <c r="E24" s="13">
        <f t="shared" si="10"/>
        <v>1394.48</v>
      </c>
      <c r="F24" s="13">
        <f t="shared" si="10"/>
        <v>1394.48</v>
      </c>
      <c r="G24" s="13">
        <f t="shared" si="10"/>
        <v>2994.48</v>
      </c>
      <c r="H24" s="13">
        <f t="shared" si="10"/>
        <v>1394.48</v>
      </c>
      <c r="I24" s="13">
        <f t="shared" si="10"/>
        <v>1394.48</v>
      </c>
      <c r="J24" s="13">
        <f t="shared" si="10"/>
        <v>1394.48</v>
      </c>
      <c r="K24" s="13">
        <f t="shared" si="10"/>
        <v>0</v>
      </c>
      <c r="L24" s="13">
        <f t="shared" si="10"/>
        <v>0</v>
      </c>
      <c r="M24" s="13">
        <f t="shared" si="10"/>
        <v>0</v>
      </c>
      <c r="O24" s="14">
        <f>SUM(O18:O23)</f>
        <v>14150.319999999998</v>
      </c>
    </row>
    <row r="25" spans="1:15" ht="13.5" thickTop="1">
      <c r="A25" s="12"/>
      <c r="B25" s="17"/>
      <c r="C25" s="17"/>
      <c r="D25" s="17"/>
      <c r="E25" s="17"/>
      <c r="F25" s="17"/>
      <c r="G25" s="17"/>
      <c r="H25" s="17"/>
      <c r="I25" s="17"/>
      <c r="J25" s="17"/>
      <c r="K25" s="17"/>
      <c r="L25" s="17"/>
      <c r="M25" s="17"/>
      <c r="O25" s="16"/>
    </row>
    <row r="26" spans="1:15" ht="12.75">
      <c r="A26" s="9" t="s">
        <v>21</v>
      </c>
      <c r="B26" s="10">
        <f aca="true" t="shared" si="11" ref="B26:M26">SUM(B16-B24)</f>
        <v>23662.52</v>
      </c>
      <c r="C26" s="10">
        <f t="shared" si="11"/>
        <v>23662.52</v>
      </c>
      <c r="D26" s="10">
        <f t="shared" si="11"/>
        <v>23662.52</v>
      </c>
      <c r="E26" s="10">
        <f t="shared" si="11"/>
        <v>23662.52</v>
      </c>
      <c r="F26" s="10">
        <f t="shared" si="11"/>
        <v>23662.52</v>
      </c>
      <c r="G26" s="10">
        <f t="shared" si="11"/>
        <v>22062.52</v>
      </c>
      <c r="H26" s="10">
        <f t="shared" si="11"/>
        <v>23662.52</v>
      </c>
      <c r="I26" s="10">
        <f t="shared" si="11"/>
        <v>23662.52</v>
      </c>
      <c r="J26" s="10">
        <f t="shared" si="11"/>
        <v>30244.52</v>
      </c>
      <c r="K26" s="10">
        <f t="shared" si="11"/>
        <v>0</v>
      </c>
      <c r="L26" s="10">
        <f t="shared" si="11"/>
        <v>0</v>
      </c>
      <c r="M26" s="10">
        <f t="shared" si="11"/>
        <v>0</v>
      </c>
      <c r="O26" s="1">
        <f>SUM(B26:M26)</f>
        <v>217944.67999999996</v>
      </c>
    </row>
    <row r="27" spans="1:15" ht="12.75">
      <c r="A27" s="9" t="s">
        <v>22</v>
      </c>
      <c r="B27" s="10">
        <v>0</v>
      </c>
      <c r="C27" s="11">
        <v>0</v>
      </c>
      <c r="D27" s="11">
        <v>0</v>
      </c>
      <c r="E27" s="11">
        <v>0</v>
      </c>
      <c r="F27" s="11">
        <v>0</v>
      </c>
      <c r="G27" s="11">
        <v>0</v>
      </c>
      <c r="H27" s="11">
        <v>0</v>
      </c>
      <c r="I27" s="11">
        <v>0</v>
      </c>
      <c r="J27" s="11">
        <v>0</v>
      </c>
      <c r="K27" s="11">
        <v>0</v>
      </c>
      <c r="L27" s="11">
        <v>0</v>
      </c>
      <c r="M27" s="11">
        <v>0</v>
      </c>
      <c r="O27" s="1">
        <f>SUM(B27:M27)</f>
        <v>0</v>
      </c>
    </row>
    <row r="28" spans="1:15" ht="12.75">
      <c r="A28" s="3" t="s">
        <v>21</v>
      </c>
      <c r="B28" s="12">
        <f aca="true" t="shared" si="12" ref="B28:M28">SUM(B26:B27)</f>
        <v>23662.52</v>
      </c>
      <c r="C28" s="12">
        <f t="shared" si="12"/>
        <v>23662.52</v>
      </c>
      <c r="D28" s="12">
        <f t="shared" si="12"/>
        <v>23662.52</v>
      </c>
      <c r="E28" s="12">
        <f t="shared" si="12"/>
        <v>23662.52</v>
      </c>
      <c r="F28" s="12">
        <f t="shared" si="12"/>
        <v>23662.52</v>
      </c>
      <c r="G28" s="12">
        <f t="shared" si="12"/>
        <v>22062.52</v>
      </c>
      <c r="H28" s="12">
        <f t="shared" si="12"/>
        <v>23662.52</v>
      </c>
      <c r="I28" s="12">
        <f t="shared" si="12"/>
        <v>23662.52</v>
      </c>
      <c r="J28" s="12">
        <f t="shared" si="12"/>
        <v>30244.52</v>
      </c>
      <c r="K28" s="12">
        <f t="shared" si="12"/>
        <v>0</v>
      </c>
      <c r="L28" s="12">
        <f t="shared" si="12"/>
        <v>0</v>
      </c>
      <c r="M28" s="12">
        <f t="shared" si="12"/>
        <v>0</v>
      </c>
      <c r="O28" s="1">
        <f>SUM(B28:M28)</f>
        <v>217944.67999999996</v>
      </c>
    </row>
    <row r="29" ht="12.75">
      <c r="A29" s="3"/>
    </row>
    <row r="30" ht="12.75">
      <c r="A30" s="6" t="s">
        <v>23</v>
      </c>
    </row>
    <row r="31" spans="1:15" ht="12.75">
      <c r="A31" s="12"/>
      <c r="O31" s="1" t="s">
        <v>24</v>
      </c>
    </row>
    <row r="32" spans="1:15" ht="12.75">
      <c r="A32" s="12" t="s">
        <v>7</v>
      </c>
      <c r="B32" s="1">
        <f aca="true" t="shared" si="13" ref="B32:M32">+B8</f>
        <v>9954</v>
      </c>
      <c r="C32" s="1">
        <f t="shared" si="13"/>
        <v>9954</v>
      </c>
      <c r="D32" s="1">
        <f t="shared" si="13"/>
        <v>9954</v>
      </c>
      <c r="E32" s="1">
        <f t="shared" si="13"/>
        <v>9954</v>
      </c>
      <c r="F32" s="1">
        <f t="shared" si="13"/>
        <v>9954</v>
      </c>
      <c r="G32" s="1">
        <f t="shared" si="13"/>
        <v>9954</v>
      </c>
      <c r="H32" s="1">
        <f t="shared" si="13"/>
        <v>9954</v>
      </c>
      <c r="I32" s="1">
        <f t="shared" si="13"/>
        <v>9954</v>
      </c>
      <c r="J32" s="1">
        <f t="shared" si="13"/>
        <v>16536</v>
      </c>
      <c r="K32" s="1">
        <f t="shared" si="13"/>
        <v>0</v>
      </c>
      <c r="L32" s="1">
        <f t="shared" si="13"/>
        <v>0</v>
      </c>
      <c r="M32" s="1">
        <f t="shared" si="13"/>
        <v>0</v>
      </c>
      <c r="O32" s="1">
        <f aca="true" t="shared" si="14" ref="O32:O38">SUM(B32:M32)</f>
        <v>96168</v>
      </c>
    </row>
    <row r="33" spans="1:15" ht="12.75">
      <c r="A33" s="12" t="s">
        <v>8</v>
      </c>
      <c r="B33" s="1">
        <f aca="true" t="shared" si="15" ref="B33:M33">+B9</f>
        <v>6000</v>
      </c>
      <c r="C33" s="1">
        <f t="shared" si="15"/>
        <v>6000</v>
      </c>
      <c r="D33" s="1">
        <f t="shared" si="15"/>
        <v>6000</v>
      </c>
      <c r="E33" s="1">
        <f t="shared" si="15"/>
        <v>6000</v>
      </c>
      <c r="F33" s="1">
        <f t="shared" si="15"/>
        <v>6000</v>
      </c>
      <c r="G33" s="1">
        <f t="shared" si="15"/>
        <v>6000</v>
      </c>
      <c r="H33" s="1">
        <f t="shared" si="15"/>
        <v>6000</v>
      </c>
      <c r="I33" s="1">
        <f t="shared" si="15"/>
        <v>6000</v>
      </c>
      <c r="J33" s="1">
        <f t="shared" si="15"/>
        <v>6000</v>
      </c>
      <c r="K33" s="1">
        <f t="shared" si="15"/>
        <v>0</v>
      </c>
      <c r="L33" s="1">
        <f t="shared" si="15"/>
        <v>0</v>
      </c>
      <c r="M33" s="1">
        <f t="shared" si="15"/>
        <v>0</v>
      </c>
      <c r="O33" s="1">
        <f t="shared" si="14"/>
        <v>54000</v>
      </c>
    </row>
    <row r="34" spans="1:15" ht="12.75">
      <c r="A34" s="12" t="s">
        <v>9</v>
      </c>
      <c r="B34" s="1">
        <f aca="true" t="shared" si="16" ref="B34:M34">+B10</f>
        <v>8303</v>
      </c>
      <c r="C34" s="1">
        <f t="shared" si="16"/>
        <v>8303</v>
      </c>
      <c r="D34" s="1">
        <f t="shared" si="16"/>
        <v>8303</v>
      </c>
      <c r="E34" s="1">
        <f t="shared" si="16"/>
        <v>8303</v>
      </c>
      <c r="F34" s="1">
        <f t="shared" si="16"/>
        <v>8303</v>
      </c>
      <c r="G34" s="1">
        <f t="shared" si="16"/>
        <v>8303</v>
      </c>
      <c r="H34" s="1">
        <f t="shared" si="16"/>
        <v>8303</v>
      </c>
      <c r="I34" s="1">
        <f t="shared" si="16"/>
        <v>8303</v>
      </c>
      <c r="J34" s="1">
        <f t="shared" si="16"/>
        <v>8303</v>
      </c>
      <c r="K34" s="1">
        <f t="shared" si="16"/>
        <v>0</v>
      </c>
      <c r="L34" s="1">
        <f t="shared" si="16"/>
        <v>0</v>
      </c>
      <c r="M34" s="1">
        <f t="shared" si="16"/>
        <v>0</v>
      </c>
      <c r="O34" s="1">
        <f t="shared" si="14"/>
        <v>74727</v>
      </c>
    </row>
    <row r="35" spans="1:15" ht="12.75">
      <c r="A35" s="12" t="s">
        <v>10</v>
      </c>
      <c r="B35" s="1">
        <f aca="true" t="shared" si="17" ref="B35:M35">+B11</f>
        <v>0</v>
      </c>
      <c r="C35" s="1">
        <f t="shared" si="17"/>
        <v>0</v>
      </c>
      <c r="D35" s="1">
        <f t="shared" si="17"/>
        <v>0</v>
      </c>
      <c r="E35" s="1">
        <f t="shared" si="17"/>
        <v>0</v>
      </c>
      <c r="F35" s="1">
        <f t="shared" si="17"/>
        <v>0</v>
      </c>
      <c r="G35" s="1">
        <f t="shared" si="17"/>
        <v>0</v>
      </c>
      <c r="H35" s="1">
        <f t="shared" si="17"/>
        <v>0</v>
      </c>
      <c r="I35" s="1">
        <f t="shared" si="17"/>
        <v>0</v>
      </c>
      <c r="J35" s="1">
        <f t="shared" si="17"/>
        <v>0</v>
      </c>
      <c r="K35" s="1">
        <f t="shared" si="17"/>
        <v>0</v>
      </c>
      <c r="L35" s="1">
        <f t="shared" si="17"/>
        <v>0</v>
      </c>
      <c r="M35" s="1">
        <f t="shared" si="17"/>
        <v>0</v>
      </c>
      <c r="O35" s="1">
        <f t="shared" si="14"/>
        <v>0</v>
      </c>
    </row>
    <row r="36" spans="1:15" ht="12.75">
      <c r="A36" s="12" t="s">
        <v>11</v>
      </c>
      <c r="B36" s="1">
        <f aca="true" t="shared" si="18" ref="B36:M36">+B12</f>
        <v>800</v>
      </c>
      <c r="C36" s="1">
        <f t="shared" si="18"/>
        <v>800</v>
      </c>
      <c r="D36" s="1">
        <f t="shared" si="18"/>
        <v>800</v>
      </c>
      <c r="E36" s="1">
        <f t="shared" si="18"/>
        <v>800</v>
      </c>
      <c r="F36" s="1">
        <f t="shared" si="18"/>
        <v>800</v>
      </c>
      <c r="G36" s="1">
        <f t="shared" si="18"/>
        <v>800</v>
      </c>
      <c r="H36" s="1">
        <f t="shared" si="18"/>
        <v>800</v>
      </c>
      <c r="I36" s="1">
        <f t="shared" si="18"/>
        <v>800</v>
      </c>
      <c r="J36" s="1">
        <f t="shared" si="18"/>
        <v>800</v>
      </c>
      <c r="K36" s="1">
        <f t="shared" si="18"/>
        <v>0</v>
      </c>
      <c r="L36" s="1">
        <f t="shared" si="18"/>
        <v>0</v>
      </c>
      <c r="M36" s="1">
        <f t="shared" si="18"/>
        <v>0</v>
      </c>
      <c r="O36" s="1">
        <f t="shared" si="14"/>
        <v>7200</v>
      </c>
    </row>
    <row r="37" spans="1:15" ht="12.75">
      <c r="A37" s="12" t="s">
        <v>25</v>
      </c>
      <c r="B37" s="1">
        <f aca="true" t="shared" si="19" ref="B37:M37">+B13</f>
        <v>0</v>
      </c>
      <c r="C37" s="1">
        <f t="shared" si="19"/>
        <v>0</v>
      </c>
      <c r="D37" s="1">
        <f t="shared" si="19"/>
        <v>0</v>
      </c>
      <c r="E37" s="1">
        <f t="shared" si="19"/>
        <v>0</v>
      </c>
      <c r="F37" s="1">
        <f t="shared" si="19"/>
        <v>0</v>
      </c>
      <c r="G37" s="1">
        <f t="shared" si="19"/>
        <v>0</v>
      </c>
      <c r="H37" s="1">
        <f t="shared" si="19"/>
        <v>0</v>
      </c>
      <c r="I37" s="1">
        <f t="shared" si="19"/>
        <v>0</v>
      </c>
      <c r="J37" s="1">
        <f t="shared" si="19"/>
        <v>0</v>
      </c>
      <c r="K37" s="1">
        <f t="shared" si="19"/>
        <v>0</v>
      </c>
      <c r="L37" s="1">
        <f t="shared" si="19"/>
        <v>0</v>
      </c>
      <c r="M37" s="1">
        <f t="shared" si="19"/>
        <v>0</v>
      </c>
      <c r="O37" s="1">
        <f t="shared" si="14"/>
        <v>0</v>
      </c>
    </row>
    <row r="38" spans="1:15" ht="12.75">
      <c r="A38" s="12" t="s">
        <v>12</v>
      </c>
      <c r="B38" s="1">
        <v>0</v>
      </c>
      <c r="C38" s="1">
        <v>0</v>
      </c>
      <c r="D38" s="1">
        <v>0</v>
      </c>
      <c r="E38" s="1">
        <v>0</v>
      </c>
      <c r="F38" s="1">
        <v>0</v>
      </c>
      <c r="G38" s="1">
        <v>0</v>
      </c>
      <c r="H38" s="1">
        <v>0</v>
      </c>
      <c r="I38" s="1">
        <v>0</v>
      </c>
      <c r="J38" s="1">
        <v>0</v>
      </c>
      <c r="K38" s="1">
        <v>0</v>
      </c>
      <c r="L38" s="1">
        <v>0</v>
      </c>
      <c r="M38" s="1">
        <v>0</v>
      </c>
      <c r="O38" s="1">
        <f t="shared" si="14"/>
        <v>0</v>
      </c>
    </row>
    <row r="39" spans="2:15" ht="13.5" thickBot="1">
      <c r="B39" s="8">
        <f aca="true" t="shared" si="20" ref="B39:M39">SUM(B32:B38)</f>
        <v>25057</v>
      </c>
      <c r="C39" s="8">
        <f t="shared" si="20"/>
        <v>25057</v>
      </c>
      <c r="D39" s="8">
        <f t="shared" si="20"/>
        <v>25057</v>
      </c>
      <c r="E39" s="8">
        <f t="shared" si="20"/>
        <v>25057</v>
      </c>
      <c r="F39" s="8">
        <f t="shared" si="20"/>
        <v>25057</v>
      </c>
      <c r="G39" s="8">
        <f t="shared" si="20"/>
        <v>25057</v>
      </c>
      <c r="H39" s="8">
        <f t="shared" si="20"/>
        <v>25057</v>
      </c>
      <c r="I39" s="8">
        <f t="shared" si="20"/>
        <v>25057</v>
      </c>
      <c r="J39" s="8">
        <f t="shared" si="20"/>
        <v>31639</v>
      </c>
      <c r="K39" s="8">
        <f t="shared" si="20"/>
        <v>0</v>
      </c>
      <c r="L39" s="8">
        <f t="shared" si="20"/>
        <v>0</v>
      </c>
      <c r="M39" s="8">
        <f t="shared" si="20"/>
        <v>0</v>
      </c>
      <c r="O39" s="8">
        <f>SUM(O32:O38)</f>
        <v>232095</v>
      </c>
    </row>
    <row r="40" spans="2:15" ht="13.5" thickTop="1">
      <c r="B40" s="18"/>
      <c r="C40" s="18"/>
      <c r="D40" s="18"/>
      <c r="E40" s="18"/>
      <c r="F40" s="18"/>
      <c r="G40" s="18"/>
      <c r="H40" s="18"/>
      <c r="I40" s="18"/>
      <c r="J40" s="18"/>
      <c r="K40" s="18"/>
      <c r="L40" s="18"/>
      <c r="M40" s="18"/>
      <c r="O40" s="18"/>
    </row>
    <row r="41" spans="2:15" ht="12.75">
      <c r="B41" s="18"/>
      <c r="C41" s="18"/>
      <c r="D41" s="18"/>
      <c r="E41" s="18"/>
      <c r="F41" s="18"/>
      <c r="G41" s="18"/>
      <c r="H41" s="18"/>
      <c r="I41" s="18"/>
      <c r="J41" s="18"/>
      <c r="K41" s="18"/>
      <c r="L41" s="18"/>
      <c r="M41" s="18"/>
      <c r="O41" s="18"/>
    </row>
    <row r="42" spans="2:15" ht="12.75">
      <c r="B42" s="18"/>
      <c r="C42" s="18"/>
      <c r="D42" s="18"/>
      <c r="E42" s="18"/>
      <c r="F42" s="18"/>
      <c r="G42" s="18"/>
      <c r="H42" s="18"/>
      <c r="I42" s="18"/>
      <c r="J42" s="18"/>
      <c r="K42" s="18"/>
      <c r="L42" s="18"/>
      <c r="M42" s="18"/>
      <c r="O42" s="18"/>
    </row>
    <row r="43" spans="15:18" ht="13.5" thickBot="1">
      <c r="O43" s="107" t="s">
        <v>26</v>
      </c>
      <c r="P43" s="107"/>
      <c r="Q43" s="107"/>
      <c r="R43" s="107"/>
    </row>
    <row r="44" spans="15:20" ht="12.75">
      <c r="O44" s="19" t="s">
        <v>27</v>
      </c>
      <c r="P44" s="108" t="str">
        <f>+O1</f>
        <v>Chandru</v>
      </c>
      <c r="Q44" s="109"/>
      <c r="R44" s="110"/>
      <c r="T44" s="3" t="s">
        <v>28</v>
      </c>
    </row>
    <row r="45" spans="15:20" ht="12.75">
      <c r="O45" s="20" t="s">
        <v>29</v>
      </c>
      <c r="P45" s="111" t="str">
        <f>+O2</f>
        <v>Purchase Manager</v>
      </c>
      <c r="Q45" s="112"/>
      <c r="R45" s="113"/>
      <c r="T45" s="3" t="s">
        <v>30</v>
      </c>
    </row>
    <row r="46" spans="15:20" ht="12.75">
      <c r="O46" s="21" t="s">
        <v>31</v>
      </c>
      <c r="P46" s="114">
        <f>+O3</f>
        <v>0</v>
      </c>
      <c r="Q46" s="115"/>
      <c r="R46" s="116"/>
      <c r="T46" s="3" t="s">
        <v>32</v>
      </c>
    </row>
    <row r="47" spans="15:20" ht="12.75">
      <c r="O47" s="21" t="s">
        <v>33</v>
      </c>
      <c r="P47" s="114" t="s">
        <v>34</v>
      </c>
      <c r="Q47" s="115"/>
      <c r="R47" s="116"/>
      <c r="T47" s="3" t="s">
        <v>35</v>
      </c>
    </row>
    <row r="48" spans="15:20" ht="12.75">
      <c r="O48" s="21" t="s">
        <v>36</v>
      </c>
      <c r="P48" s="117"/>
      <c r="Q48" s="118"/>
      <c r="R48" s="119"/>
      <c r="T48" s="3" t="s">
        <v>34</v>
      </c>
    </row>
    <row r="49" spans="15:18" ht="12.75">
      <c r="O49" s="22" t="s">
        <v>37</v>
      </c>
      <c r="P49" s="23" t="s">
        <v>38</v>
      </c>
      <c r="Q49" s="120" t="s">
        <v>38</v>
      </c>
      <c r="R49" s="121"/>
    </row>
    <row r="50" spans="15:18" ht="12.75" outlineLevel="1">
      <c r="O50" s="24" t="s">
        <v>39</v>
      </c>
      <c r="P50" s="25">
        <f>+O32</f>
        <v>96168</v>
      </c>
      <c r="Q50" s="122"/>
      <c r="R50" s="123"/>
    </row>
    <row r="51" spans="15:18" ht="12.75" outlineLevel="1">
      <c r="O51" s="24" t="s">
        <v>40</v>
      </c>
      <c r="P51" s="25">
        <f>+O33</f>
        <v>54000</v>
      </c>
      <c r="Q51" s="122"/>
      <c r="R51" s="123"/>
    </row>
    <row r="52" spans="15:18" ht="12.75" outlineLevel="1">
      <c r="O52" s="24" t="s">
        <v>41</v>
      </c>
      <c r="P52" s="25">
        <f>+O34</f>
        <v>74727</v>
      </c>
      <c r="Q52" s="122"/>
      <c r="R52" s="123"/>
    </row>
    <row r="53" spans="15:18" ht="12.75" outlineLevel="1">
      <c r="O53" s="24" t="s">
        <v>42</v>
      </c>
      <c r="P53" s="25">
        <f>+O35</f>
        <v>0</v>
      </c>
      <c r="Q53" s="122"/>
      <c r="R53" s="123"/>
    </row>
    <row r="54" spans="15:18" ht="12.75" outlineLevel="1">
      <c r="O54" s="24" t="s">
        <v>43</v>
      </c>
      <c r="P54" s="25">
        <f>+O36</f>
        <v>7200</v>
      </c>
      <c r="Q54" s="122"/>
      <c r="R54" s="123"/>
    </row>
    <row r="55" spans="15:18" ht="12.75" outlineLevel="1">
      <c r="O55" s="24" t="s">
        <v>44</v>
      </c>
      <c r="P55" s="25">
        <v>0</v>
      </c>
      <c r="Q55" s="122"/>
      <c r="R55" s="123"/>
    </row>
    <row r="56" spans="15:18" ht="12.75" outlineLevel="1">
      <c r="O56" s="24" t="s">
        <v>45</v>
      </c>
      <c r="P56" s="25">
        <v>0</v>
      </c>
      <c r="Q56" s="122"/>
      <c r="R56" s="123"/>
    </row>
    <row r="57" spans="15:18" ht="12.75" outlineLevel="1">
      <c r="O57" s="24" t="s">
        <v>46</v>
      </c>
      <c r="P57" s="25">
        <v>0</v>
      </c>
      <c r="Q57" s="122"/>
      <c r="R57" s="123"/>
    </row>
    <row r="58" spans="15:18" ht="12.75" outlineLevel="1">
      <c r="O58" s="24" t="s">
        <v>47</v>
      </c>
      <c r="P58" s="25">
        <v>0</v>
      </c>
      <c r="Q58" s="122"/>
      <c r="R58" s="123"/>
    </row>
    <row r="59" spans="15:18" ht="12.75" outlineLevel="1">
      <c r="O59" s="24" t="s">
        <v>48</v>
      </c>
      <c r="P59" s="25">
        <v>0</v>
      </c>
      <c r="Q59" s="122"/>
      <c r="R59" s="123"/>
    </row>
    <row r="60" spans="15:18" ht="12.75" outlineLevel="1">
      <c r="O60" s="24" t="s">
        <v>42</v>
      </c>
      <c r="P60" s="25">
        <v>0</v>
      </c>
      <c r="Q60" s="122"/>
      <c r="R60" s="123"/>
    </row>
    <row r="61" spans="15:18" ht="12.75" outlineLevel="1">
      <c r="O61" s="24" t="s">
        <v>49</v>
      </c>
      <c r="P61" s="25">
        <f>+O37</f>
        <v>0</v>
      </c>
      <c r="Q61" s="122"/>
      <c r="R61" s="123"/>
    </row>
    <row r="62" spans="15:18" ht="12.75" outlineLevel="1">
      <c r="O62" s="24" t="s">
        <v>12</v>
      </c>
      <c r="P62" s="26">
        <f>+O38</f>
        <v>0</v>
      </c>
      <c r="Q62" s="122"/>
      <c r="R62" s="123"/>
    </row>
    <row r="63" spans="15:18" ht="12.75" outlineLevel="1">
      <c r="O63" s="27" t="s">
        <v>50</v>
      </c>
      <c r="P63" s="28">
        <v>0</v>
      </c>
      <c r="Q63" s="124"/>
      <c r="R63" s="125"/>
    </row>
    <row r="64" spans="15:18" ht="13.5" thickBot="1">
      <c r="O64" s="29" t="s">
        <v>15</v>
      </c>
      <c r="P64" s="30"/>
      <c r="Q64" s="126">
        <f>SUM(P50:P63)</f>
        <v>232095</v>
      </c>
      <c r="R64" s="127"/>
    </row>
    <row r="65" spans="15:18" ht="13.5" thickTop="1">
      <c r="O65" s="31"/>
      <c r="P65" s="32"/>
      <c r="Q65" s="33"/>
      <c r="R65" s="33"/>
    </row>
    <row r="66" spans="15:18" ht="12.75">
      <c r="O66" s="34" t="s">
        <v>51</v>
      </c>
      <c r="P66" s="32"/>
      <c r="Q66" s="132">
        <v>0</v>
      </c>
      <c r="R66" s="132"/>
    </row>
    <row r="67" spans="15:18" ht="12.75">
      <c r="O67" s="31"/>
      <c r="P67" s="32"/>
      <c r="Q67" s="132"/>
      <c r="R67" s="132"/>
    </row>
    <row r="68" spans="15:18" ht="12.75">
      <c r="O68" s="31" t="s">
        <v>52</v>
      </c>
      <c r="P68" s="35"/>
      <c r="Q68" s="133">
        <f>SUM(Q64+Q66)</f>
        <v>232095</v>
      </c>
      <c r="R68" s="134"/>
    </row>
    <row r="69" spans="15:18" ht="12.75">
      <c r="O69" s="36" t="s">
        <v>53</v>
      </c>
      <c r="P69" s="37"/>
      <c r="Q69" s="38"/>
      <c r="R69" s="39"/>
    </row>
    <row r="70" spans="15:18" ht="12.75">
      <c r="O70" s="40" t="s">
        <v>8</v>
      </c>
      <c r="P70" s="41">
        <f>+P81</f>
        <v>38467</v>
      </c>
      <c r="Q70" s="128"/>
      <c r="R70" s="129"/>
    </row>
    <row r="71" spans="15:18" ht="12.75">
      <c r="O71" s="34" t="s">
        <v>10</v>
      </c>
      <c r="P71" s="41">
        <f>MIN(P83,P53,15000)</f>
        <v>0</v>
      </c>
      <c r="Q71" s="128"/>
      <c r="R71" s="129"/>
    </row>
    <row r="72" spans="15:18" ht="12.75">
      <c r="O72" s="42" t="s">
        <v>11</v>
      </c>
      <c r="P72" s="43">
        <f>+P82</f>
        <v>7200</v>
      </c>
      <c r="Q72" s="130"/>
      <c r="R72" s="131"/>
    </row>
    <row r="73" spans="15:18" ht="13.5" thickBot="1">
      <c r="O73" s="135" t="s">
        <v>54</v>
      </c>
      <c r="P73" s="136"/>
      <c r="Q73" s="137">
        <f>SUM(P70:P72)</f>
        <v>45667</v>
      </c>
      <c r="R73" s="138"/>
    </row>
    <row r="74" spans="15:18" ht="13.5" outlineLevel="1" thickTop="1">
      <c r="O74" s="45" t="s">
        <v>55</v>
      </c>
      <c r="P74" s="46"/>
      <c r="Q74" s="128"/>
      <c r="R74" s="139"/>
    </row>
    <row r="75" spans="15:18" ht="12.75" outlineLevel="1">
      <c r="O75" s="47" t="s">
        <v>56</v>
      </c>
      <c r="P75" s="48"/>
      <c r="Q75" s="140"/>
      <c r="R75" s="141"/>
    </row>
    <row r="76" spans="15:18" ht="12.75" outlineLevel="1">
      <c r="O76" s="49" t="s">
        <v>57</v>
      </c>
      <c r="P76" s="50">
        <f>+P51</f>
        <v>54000</v>
      </c>
      <c r="Q76" s="142"/>
      <c r="R76" s="139"/>
    </row>
    <row r="77" spans="15:18" ht="12.75" outlineLevel="1">
      <c r="O77" s="49" t="s">
        <v>58</v>
      </c>
      <c r="P77" s="50">
        <f>6000*9</f>
        <v>54000</v>
      </c>
      <c r="Q77" s="142"/>
      <c r="R77" s="139"/>
    </row>
    <row r="78" spans="15:18" ht="12.75" outlineLevel="1">
      <c r="O78" s="49" t="s">
        <v>59</v>
      </c>
      <c r="P78" s="50">
        <f>ROUND(P50*10%,0)</f>
        <v>9617</v>
      </c>
      <c r="Q78" s="142"/>
      <c r="R78" s="139"/>
    </row>
    <row r="79" spans="15:18" ht="25.5" outlineLevel="1">
      <c r="O79" s="51" t="s">
        <v>60</v>
      </c>
      <c r="P79" s="50">
        <f>IF(P77&gt;0,P77-P78,0)</f>
        <v>44383</v>
      </c>
      <c r="Q79" s="142"/>
      <c r="R79" s="139"/>
    </row>
    <row r="80" spans="15:18" ht="12.75" outlineLevel="1">
      <c r="O80" s="49" t="s">
        <v>61</v>
      </c>
      <c r="P80" s="50">
        <f>ROUND(P50*40%,0)</f>
        <v>38467</v>
      </c>
      <c r="Q80" s="142"/>
      <c r="R80" s="139"/>
    </row>
    <row r="81" spans="15:18" ht="12.75" outlineLevel="1">
      <c r="O81" s="49" t="s">
        <v>62</v>
      </c>
      <c r="P81" s="50">
        <f>MIN(P76,P79,P80)</f>
        <v>38467</v>
      </c>
      <c r="Q81" s="142"/>
      <c r="R81" s="139"/>
    </row>
    <row r="82" spans="15:18" ht="12.75" outlineLevel="1">
      <c r="O82" s="49" t="s">
        <v>43</v>
      </c>
      <c r="P82" s="50">
        <f>+P54</f>
        <v>7200</v>
      </c>
      <c r="Q82" s="142"/>
      <c r="R82" s="139"/>
    </row>
    <row r="83" spans="15:18" ht="12.75" outlineLevel="1">
      <c r="O83" s="49" t="s">
        <v>63</v>
      </c>
      <c r="P83" s="50">
        <v>0</v>
      </c>
      <c r="Q83" s="142"/>
      <c r="R83" s="139"/>
    </row>
    <row r="84" spans="15:18" ht="13.5" outlineLevel="1" thickBot="1">
      <c r="O84" s="44" t="s">
        <v>64</v>
      </c>
      <c r="P84" s="52">
        <f>SUM(P81+P82+P83)</f>
        <v>45667</v>
      </c>
      <c r="Q84" s="143"/>
      <c r="R84" s="144"/>
    </row>
    <row r="85" spans="15:18" ht="13.5" thickTop="1">
      <c r="O85" s="49"/>
      <c r="P85" s="46"/>
      <c r="Q85" s="128"/>
      <c r="R85" s="139"/>
    </row>
    <row r="86" spans="15:18" ht="12.75">
      <c r="O86" s="53" t="s">
        <v>65</v>
      </c>
      <c r="P86" s="54"/>
      <c r="Q86" s="133">
        <f>Q68-Q73</f>
        <v>186428</v>
      </c>
      <c r="R86" s="134"/>
    </row>
    <row r="87" spans="15:18" ht="12.75">
      <c r="O87" s="49"/>
      <c r="P87" s="46"/>
      <c r="Q87" s="55"/>
      <c r="R87" s="56"/>
    </row>
    <row r="88" spans="15:18" ht="12.75">
      <c r="O88" s="57" t="s">
        <v>66</v>
      </c>
      <c r="P88" s="48"/>
      <c r="Q88" s="140"/>
      <c r="R88" s="141"/>
    </row>
    <row r="89" spans="15:18" ht="12.75">
      <c r="O89" s="58" t="s">
        <v>67</v>
      </c>
      <c r="P89" s="59">
        <f>+O19</f>
        <v>1800</v>
      </c>
      <c r="Q89" s="145"/>
      <c r="R89" s="146"/>
    </row>
    <row r="90" spans="15:18" ht="12.75">
      <c r="O90" s="147" t="s">
        <v>68</v>
      </c>
      <c r="P90" s="148"/>
      <c r="Q90" s="132">
        <f>SUM(P89)</f>
        <v>1800</v>
      </c>
      <c r="R90" s="149"/>
    </row>
    <row r="91" spans="15:18" ht="12.75">
      <c r="O91" s="49"/>
      <c r="P91" s="46"/>
      <c r="Q91" s="60" t="s">
        <v>69</v>
      </c>
      <c r="R91" s="56"/>
    </row>
    <row r="92" spans="15:18" ht="12.75">
      <c r="O92" s="53" t="s">
        <v>70</v>
      </c>
      <c r="P92" s="61"/>
      <c r="Q92" s="150">
        <f>+Q86-Q90</f>
        <v>184628</v>
      </c>
      <c r="R92" s="151"/>
    </row>
    <row r="93" spans="15:18" ht="12.75">
      <c r="O93" s="62"/>
      <c r="P93" s="61"/>
      <c r="Q93" s="55"/>
      <c r="R93" s="56"/>
    </row>
    <row r="94" spans="15:18" ht="12.75">
      <c r="O94" s="63" t="s">
        <v>71</v>
      </c>
      <c r="P94" s="64"/>
      <c r="Q94" s="128"/>
      <c r="R94" s="139"/>
    </row>
    <row r="95" spans="15:18" ht="12.75" outlineLevel="1">
      <c r="O95" s="65" t="s">
        <v>72</v>
      </c>
      <c r="P95" s="66"/>
      <c r="Q95" s="140"/>
      <c r="R95" s="152"/>
    </row>
    <row r="96" spans="15:18" ht="12.75" outlineLevel="1">
      <c r="O96" s="67" t="s">
        <v>73</v>
      </c>
      <c r="P96" s="50">
        <v>0</v>
      </c>
      <c r="Q96" s="142"/>
      <c r="R96" s="129"/>
    </row>
    <row r="97" spans="15:18" ht="12.75" outlineLevel="1">
      <c r="O97" s="67" t="s">
        <v>74</v>
      </c>
      <c r="P97" s="50"/>
      <c r="Q97" s="142"/>
      <c r="R97" s="129"/>
    </row>
    <row r="98" spans="15:18" ht="12.75" outlineLevel="1">
      <c r="O98" s="67" t="s">
        <v>75</v>
      </c>
      <c r="P98" s="50"/>
      <c r="Q98" s="142"/>
      <c r="R98" s="129"/>
    </row>
    <row r="99" spans="15:18" ht="12.75" outlineLevel="1">
      <c r="O99" s="58"/>
      <c r="P99" s="68"/>
      <c r="Q99" s="143"/>
      <c r="R99" s="131"/>
    </row>
    <row r="100" spans="15:18" ht="12.75">
      <c r="O100" s="69" t="s">
        <v>76</v>
      </c>
      <c r="P100" s="70"/>
      <c r="Q100" s="153">
        <f>SUM(P96:P98)</f>
        <v>0</v>
      </c>
      <c r="R100" s="154"/>
    </row>
    <row r="101" spans="15:18" ht="12.75">
      <c r="O101" s="62"/>
      <c r="P101" s="46"/>
      <c r="Q101" s="60"/>
      <c r="R101" s="56"/>
    </row>
    <row r="102" spans="15:18" ht="12.75">
      <c r="O102" s="53" t="s">
        <v>77</v>
      </c>
      <c r="P102" s="61"/>
      <c r="Q102" s="150">
        <f>SUM(Q92+Q100)</f>
        <v>184628</v>
      </c>
      <c r="R102" s="151"/>
    </row>
    <row r="103" spans="15:18" ht="12.75">
      <c r="O103" s="49"/>
      <c r="P103" s="46"/>
      <c r="Q103" s="55"/>
      <c r="R103" s="56"/>
    </row>
    <row r="104" spans="15:18" ht="12.75">
      <c r="O104" s="45" t="s">
        <v>78</v>
      </c>
      <c r="P104" s="46"/>
      <c r="Q104" s="55"/>
      <c r="R104" s="56"/>
    </row>
    <row r="105" spans="15:18" ht="12.75" outlineLevel="1">
      <c r="O105" s="65" t="s">
        <v>79</v>
      </c>
      <c r="P105" s="71" t="s">
        <v>80</v>
      </c>
      <c r="Q105" s="140"/>
      <c r="R105" s="152"/>
    </row>
    <row r="106" spans="15:18" ht="12.75" outlineLevel="1">
      <c r="O106" s="67" t="s">
        <v>81</v>
      </c>
      <c r="P106" s="46">
        <v>0</v>
      </c>
      <c r="Q106" s="142"/>
      <c r="R106" s="129"/>
    </row>
    <row r="107" spans="15:18" ht="12.75" outlineLevel="1">
      <c r="O107" s="67" t="s">
        <v>82</v>
      </c>
      <c r="P107" s="46">
        <v>0</v>
      </c>
      <c r="Q107" s="142"/>
      <c r="R107" s="129"/>
    </row>
    <row r="108" spans="15:18" ht="12.75" outlineLevel="1">
      <c r="O108" s="67" t="s">
        <v>83</v>
      </c>
      <c r="P108" s="46">
        <v>0</v>
      </c>
      <c r="Q108" s="142"/>
      <c r="R108" s="129"/>
    </row>
    <row r="109" spans="15:18" ht="12.75" outlineLevel="1">
      <c r="O109" s="67" t="s">
        <v>84</v>
      </c>
      <c r="P109" s="46">
        <v>0</v>
      </c>
      <c r="Q109" s="142"/>
      <c r="R109" s="129"/>
    </row>
    <row r="110" spans="15:18" ht="12.75" outlineLevel="1">
      <c r="O110" s="67" t="s">
        <v>85</v>
      </c>
      <c r="P110" s="46">
        <v>0</v>
      </c>
      <c r="Q110" s="142"/>
      <c r="R110" s="129"/>
    </row>
    <row r="111" spans="15:18" ht="12.75" outlineLevel="1">
      <c r="O111" s="67" t="s">
        <v>86</v>
      </c>
      <c r="P111" s="46">
        <v>0</v>
      </c>
      <c r="Q111" s="142"/>
      <c r="R111" s="129"/>
    </row>
    <row r="112" spans="15:18" ht="12.75" outlineLevel="1">
      <c r="O112" s="67" t="s">
        <v>87</v>
      </c>
      <c r="P112" s="46">
        <v>0</v>
      </c>
      <c r="Q112" s="142"/>
      <c r="R112" s="129"/>
    </row>
    <row r="113" spans="15:18" ht="12.75" outlineLevel="1">
      <c r="O113" s="58" t="s">
        <v>88</v>
      </c>
      <c r="P113" s="72">
        <v>0</v>
      </c>
      <c r="Q113" s="143"/>
      <c r="R113" s="131"/>
    </row>
    <row r="114" spans="15:18" ht="12.75">
      <c r="O114" s="69" t="s">
        <v>89</v>
      </c>
      <c r="P114" s="73"/>
      <c r="Q114" s="74">
        <f>SUM(P106:P113)</f>
        <v>0</v>
      </c>
      <c r="R114" s="75"/>
    </row>
    <row r="115" spans="15:18" ht="12.75">
      <c r="O115" s="49"/>
      <c r="P115" s="46"/>
      <c r="Q115" s="55"/>
      <c r="R115" s="56"/>
    </row>
    <row r="116" spans="15:18" ht="12.75">
      <c r="O116" s="53" t="s">
        <v>90</v>
      </c>
      <c r="P116" s="46"/>
      <c r="Q116" s="150">
        <f>Q102-Q114</f>
        <v>184628</v>
      </c>
      <c r="R116" s="151"/>
    </row>
    <row r="117" spans="15:18" ht="12.75">
      <c r="O117" s="62"/>
      <c r="P117" s="46"/>
      <c r="Q117" s="76"/>
      <c r="R117" s="56"/>
    </row>
    <row r="118" spans="15:18" ht="25.5">
      <c r="O118" s="77" t="s">
        <v>91</v>
      </c>
      <c r="P118" s="61" t="s">
        <v>80</v>
      </c>
      <c r="Q118" s="78"/>
      <c r="R118" s="56"/>
    </row>
    <row r="119" spans="15:18" ht="12.75" outlineLevel="1">
      <c r="O119" s="79" t="s">
        <v>92</v>
      </c>
      <c r="P119" s="66">
        <v>0</v>
      </c>
      <c r="Q119" s="155"/>
      <c r="R119" s="156"/>
    </row>
    <row r="120" spans="15:18" ht="12.75" outlineLevel="1">
      <c r="O120" s="67" t="s">
        <v>93</v>
      </c>
      <c r="P120" s="61">
        <v>0</v>
      </c>
      <c r="Q120" s="155"/>
      <c r="R120" s="156"/>
    </row>
    <row r="121" spans="15:18" ht="12.75" outlineLevel="1">
      <c r="O121" s="67" t="s">
        <v>94</v>
      </c>
      <c r="P121" s="46">
        <v>0</v>
      </c>
      <c r="Q121" s="157"/>
      <c r="R121" s="158"/>
    </row>
    <row r="122" spans="15:18" ht="12.75" outlineLevel="1">
      <c r="O122" s="67" t="s">
        <v>95</v>
      </c>
      <c r="P122" s="46">
        <v>10000</v>
      </c>
      <c r="Q122" s="157"/>
      <c r="R122" s="158"/>
    </row>
    <row r="123" spans="15:18" ht="12.75" outlineLevel="1">
      <c r="O123" s="67" t="s">
        <v>96</v>
      </c>
      <c r="P123" s="46">
        <f>13025*1</f>
        <v>13025</v>
      </c>
      <c r="Q123" s="157"/>
      <c r="R123" s="158"/>
    </row>
    <row r="124" spans="15:18" ht="12.75" outlineLevel="1">
      <c r="O124" s="67" t="s">
        <v>97</v>
      </c>
      <c r="P124" s="46">
        <v>0</v>
      </c>
      <c r="Q124" s="157"/>
      <c r="R124" s="158"/>
    </row>
    <row r="125" spans="15:18" ht="12.75" outlineLevel="1">
      <c r="O125" s="67" t="s">
        <v>98</v>
      </c>
      <c r="P125" s="46">
        <v>0</v>
      </c>
      <c r="Q125" s="157"/>
      <c r="R125" s="158"/>
    </row>
    <row r="126" spans="15:18" ht="12.75" outlineLevel="1">
      <c r="O126" s="67" t="s">
        <v>99</v>
      </c>
      <c r="P126" s="46">
        <v>0</v>
      </c>
      <c r="Q126" s="157"/>
      <c r="R126" s="158"/>
    </row>
    <row r="127" spans="15:18" ht="12.75" outlineLevel="1">
      <c r="O127" s="67" t="s">
        <v>100</v>
      </c>
      <c r="P127" s="46">
        <v>0</v>
      </c>
      <c r="Q127" s="157"/>
      <c r="R127" s="158"/>
    </row>
    <row r="128" spans="15:18" ht="12.75" outlineLevel="1">
      <c r="O128" s="67" t="s">
        <v>101</v>
      </c>
      <c r="P128" s="46">
        <v>0</v>
      </c>
      <c r="Q128" s="157"/>
      <c r="R128" s="158"/>
    </row>
    <row r="129" spans="15:18" ht="12.75" outlineLevel="1">
      <c r="O129" s="67" t="s">
        <v>102</v>
      </c>
      <c r="P129" s="80">
        <f>+O18</f>
        <v>10750.319999999998</v>
      </c>
      <c r="Q129" s="157"/>
      <c r="R129" s="158"/>
    </row>
    <row r="130" spans="15:18" ht="12.75" outlineLevel="1">
      <c r="O130" s="58" t="s">
        <v>103</v>
      </c>
      <c r="P130" s="72">
        <v>0</v>
      </c>
      <c r="Q130" s="161"/>
      <c r="R130" s="162"/>
    </row>
    <row r="131" spans="15:18" ht="12.75">
      <c r="O131" s="81" t="s">
        <v>104</v>
      </c>
      <c r="P131" s="54"/>
      <c r="Q131" s="159">
        <f>MIN(SUM(P119:P130),100000)</f>
        <v>33775.32</v>
      </c>
      <c r="R131" s="160"/>
    </row>
    <row r="132" spans="15:18" ht="12.75">
      <c r="O132" s="49"/>
      <c r="P132" s="46"/>
      <c r="Q132" s="55"/>
      <c r="R132" s="56"/>
    </row>
    <row r="133" spans="15:18" ht="12.75">
      <c r="O133" s="53" t="s">
        <v>90</v>
      </c>
      <c r="P133" s="46"/>
      <c r="Q133" s="150">
        <f>SUM(Q116-Q131)</f>
        <v>150852.68</v>
      </c>
      <c r="R133" s="151"/>
    </row>
    <row r="134" spans="15:18" ht="13.5" thickBot="1">
      <c r="O134" s="82"/>
      <c r="P134" s="83"/>
      <c r="Q134" s="84"/>
      <c r="R134" s="85"/>
    </row>
    <row r="135" spans="15:18" ht="13.5" thickBot="1">
      <c r="O135" s="86"/>
      <c r="P135" s="46"/>
      <c r="Q135" s="76"/>
      <c r="R135" s="18"/>
    </row>
    <row r="136" spans="15:18" ht="12.75">
      <c r="O136" s="87" t="s">
        <v>105</v>
      </c>
      <c r="P136" s="88"/>
      <c r="Q136" s="89"/>
      <c r="R136" s="90">
        <f>IF(P47="NON TAXABLE",0,ROUND(Q133,-1))</f>
        <v>0</v>
      </c>
    </row>
    <row r="137" spans="15:18" ht="12.75">
      <c r="O137" s="62"/>
      <c r="P137" s="46"/>
      <c r="Q137" s="76"/>
      <c r="R137" s="56"/>
    </row>
    <row r="138" spans="15:18" ht="12.75">
      <c r="O138" s="91" t="s">
        <v>106</v>
      </c>
      <c r="P138" s="46">
        <f>IF(P47="MALE",160000,IF(P47="FEMALE",190000,IF(P47="MALE SR CITIZEN",240000,IF(P47="FEMALE SR CITIZEN",225000,IF(P47="NON TAXABLE",0)))))</f>
        <v>0</v>
      </c>
      <c r="Q138" s="76"/>
      <c r="R138" s="56"/>
    </row>
    <row r="139" spans="15:18" ht="25.5">
      <c r="O139" s="92" t="s">
        <v>107</v>
      </c>
      <c r="P139" s="46">
        <f>IF(P47="MALE",R136-P138,IF(P47="FEMALE",R136-P138,IF(P47="MALE SR CITIZEN",R136-P138,IF(P47="FEMALE SR CITIZEN",R136-P138,IF(P47="NON TAXABLE",0)))))</f>
        <v>0</v>
      </c>
      <c r="Q139" s="76"/>
      <c r="R139" s="56"/>
    </row>
    <row r="140" spans="15:18" ht="12.75">
      <c r="O140" s="62"/>
      <c r="P140" s="46"/>
      <c r="Q140" s="76"/>
      <c r="R140" s="56"/>
    </row>
    <row r="141" spans="15:18" ht="12.75">
      <c r="O141" s="45" t="s">
        <v>108</v>
      </c>
      <c r="P141" s="46"/>
      <c r="Q141" s="55"/>
      <c r="R141" s="56"/>
    </row>
    <row r="142" spans="15:18" ht="12.75" outlineLevel="1">
      <c r="O142" s="93" t="str">
        <f>IF(P47="MALE","UPTO 150000 - EXEMPT",IF(P47="FEMALE","UPTO 180000 - EXEMPT",IF(P47="MALE SR CITIZEN","UPTO 225000 - EXEMPT",IF(P47="FEMALE SR CITIZEN","UPTO 225000 - EXEMPT",IF(P47="NON TAXABLE","EXEMPTED FROM TAX")))))</f>
        <v>EXEMPTED FROM TAX</v>
      </c>
      <c r="P142" s="46">
        <f>IF(P47="MALE",160000,IF(P47="FEMALE",190000,IF(P47="MALE SR CITIZEN",240000,IF(P47="FEMALE SR CITIZEN",240000,))))</f>
        <v>0</v>
      </c>
      <c r="Q142" s="55">
        <f>IF(R136&lt;=P142,0,P142-P142)</f>
        <v>0</v>
      </c>
      <c r="R142" s="56">
        <f>ROUND(SUM(Q142*0%),0)</f>
        <v>0</v>
      </c>
    </row>
    <row r="143" spans="15:18" ht="12.75" outlineLevel="1">
      <c r="O143" s="49" t="s">
        <v>109</v>
      </c>
      <c r="P143" s="46">
        <v>300000</v>
      </c>
      <c r="Q143" s="55">
        <f>IF(R136&lt;=P143,R136-P142,P143-P142)</f>
        <v>0</v>
      </c>
      <c r="R143" s="56">
        <f>ROUND(SUM(Q143*10%),0)</f>
        <v>0</v>
      </c>
    </row>
    <row r="144" spans="15:18" ht="12.75" outlineLevel="1">
      <c r="O144" s="49" t="s">
        <v>110</v>
      </c>
      <c r="P144" s="46">
        <v>500000</v>
      </c>
      <c r="Q144" s="55">
        <f>IF(R136-P142-Q143&lt;=0,0,IF(R136-P142-Q143&lt;=200000,R136-P142-Q143,IF(R136-P142-Q143&gt;200000,200000)))</f>
        <v>0</v>
      </c>
      <c r="R144" s="56">
        <f>ROUND(SUM(Q144*20%),0)</f>
        <v>0</v>
      </c>
    </row>
    <row r="145" spans="15:18" ht="12.75" outlineLevel="1">
      <c r="O145" s="49" t="s">
        <v>111</v>
      </c>
      <c r="P145" s="46">
        <v>0</v>
      </c>
      <c r="Q145" s="55">
        <f>IF(R136-P142-Q143-Q144&lt;=0,0,IF(R136-P142-Q143-Q144&gt;0,R136-P142-Q143-Q144))</f>
        <v>0</v>
      </c>
      <c r="R145" s="56">
        <f>ROUND(SUM(Q145*30%),0)</f>
        <v>0</v>
      </c>
    </row>
    <row r="146" spans="15:18" ht="12.75" outlineLevel="1">
      <c r="O146" s="49"/>
      <c r="P146" s="46"/>
      <c r="Q146" s="55"/>
      <c r="R146" s="56"/>
    </row>
    <row r="147" spans="15:18" ht="12.75">
      <c r="O147" s="91" t="s">
        <v>112</v>
      </c>
      <c r="P147" s="46"/>
      <c r="Q147" s="55"/>
      <c r="R147" s="94">
        <f>SUM(R142:R145)</f>
        <v>0</v>
      </c>
    </row>
    <row r="148" spans="15:18" ht="12.75">
      <c r="O148" s="62" t="s">
        <v>113</v>
      </c>
      <c r="P148" s="95"/>
      <c r="Q148" s="96"/>
      <c r="R148" s="56">
        <f>IF(Q133&gt;1000000,ROUND(R147*0%,0),0)</f>
        <v>0</v>
      </c>
    </row>
    <row r="149" spans="15:18" ht="12.75">
      <c r="O149" s="62" t="s">
        <v>114</v>
      </c>
      <c r="P149" s="46"/>
      <c r="Q149" s="55"/>
      <c r="R149" s="56">
        <f>ROUND((R147+R148)*2%,0)</f>
        <v>0</v>
      </c>
    </row>
    <row r="150" spans="15:18" ht="12.75">
      <c r="O150" s="62" t="s">
        <v>115</v>
      </c>
      <c r="P150" s="46"/>
      <c r="Q150" s="55"/>
      <c r="R150" s="56">
        <f>ROUND((R147+R148)*1%,0)</f>
        <v>0</v>
      </c>
    </row>
    <row r="151" spans="15:18" ht="12.75">
      <c r="O151" s="62" t="s">
        <v>116</v>
      </c>
      <c r="P151" s="61"/>
      <c r="Q151" s="97"/>
      <c r="R151" s="56">
        <f>SUM(R147:R150)</f>
        <v>0</v>
      </c>
    </row>
    <row r="152" spans="15:18" ht="12.75">
      <c r="O152" s="49"/>
      <c r="P152" s="46"/>
      <c r="Q152" s="55"/>
      <c r="R152" s="56"/>
    </row>
    <row r="153" spans="15:18" ht="12.75">
      <c r="O153" s="98" t="s">
        <v>117</v>
      </c>
      <c r="P153" s="46"/>
      <c r="Q153" s="99"/>
      <c r="R153" s="100">
        <f>O21</f>
        <v>1600</v>
      </c>
    </row>
    <row r="154" spans="15:18" ht="12.75">
      <c r="O154" s="62"/>
      <c r="P154" s="61"/>
      <c r="Q154" s="55"/>
      <c r="R154" s="56"/>
    </row>
    <row r="155" spans="15:18" ht="13.5" thickBot="1">
      <c r="O155" s="101" t="s">
        <v>118</v>
      </c>
      <c r="P155" s="102"/>
      <c r="Q155" s="103"/>
      <c r="R155" s="104">
        <f>SUM(R151-R153)</f>
        <v>-1600</v>
      </c>
    </row>
    <row r="157" ht="12.75">
      <c r="Q157" s="3"/>
    </row>
    <row r="181" ht="12.75">
      <c r="O181" s="105"/>
    </row>
    <row r="182" ht="12.75">
      <c r="O182" s="106"/>
    </row>
  </sheetData>
  <mergeCells count="67">
    <mergeCell ref="Q125:R125"/>
    <mergeCell ref="Q126:R126"/>
    <mergeCell ref="Q131:R131"/>
    <mergeCell ref="Q133:R133"/>
    <mergeCell ref="Q127:R127"/>
    <mergeCell ref="Q128:R128"/>
    <mergeCell ref="Q129:R129"/>
    <mergeCell ref="Q130:R130"/>
    <mergeCell ref="Q121:R121"/>
    <mergeCell ref="Q122:R122"/>
    <mergeCell ref="Q123:R123"/>
    <mergeCell ref="Q124:R124"/>
    <mergeCell ref="Q113:R113"/>
    <mergeCell ref="Q116:R116"/>
    <mergeCell ref="Q119:R119"/>
    <mergeCell ref="Q120:R120"/>
    <mergeCell ref="Q109:R109"/>
    <mergeCell ref="Q110:R110"/>
    <mergeCell ref="Q111:R111"/>
    <mergeCell ref="Q112:R112"/>
    <mergeCell ref="Q105:R105"/>
    <mergeCell ref="Q106:R106"/>
    <mergeCell ref="Q107:R107"/>
    <mergeCell ref="Q108:R108"/>
    <mergeCell ref="Q98:R98"/>
    <mergeCell ref="Q99:R99"/>
    <mergeCell ref="Q100:R100"/>
    <mergeCell ref="Q102:R102"/>
    <mergeCell ref="Q94:R94"/>
    <mergeCell ref="Q95:R95"/>
    <mergeCell ref="Q96:R96"/>
    <mergeCell ref="Q97:R97"/>
    <mergeCell ref="Q89:R89"/>
    <mergeCell ref="O90:P90"/>
    <mergeCell ref="Q90:R90"/>
    <mergeCell ref="Q92:R92"/>
    <mergeCell ref="Q84:R84"/>
    <mergeCell ref="Q85:R85"/>
    <mergeCell ref="Q86:R86"/>
    <mergeCell ref="Q88:R88"/>
    <mergeCell ref="Q80:R80"/>
    <mergeCell ref="Q81:R81"/>
    <mergeCell ref="Q82:R82"/>
    <mergeCell ref="Q83:R83"/>
    <mergeCell ref="Q76:R76"/>
    <mergeCell ref="Q77:R77"/>
    <mergeCell ref="Q78:R78"/>
    <mergeCell ref="Q79:R79"/>
    <mergeCell ref="O73:P73"/>
    <mergeCell ref="Q73:R73"/>
    <mergeCell ref="Q74:R74"/>
    <mergeCell ref="Q75:R75"/>
    <mergeCell ref="Q64:R64"/>
    <mergeCell ref="Q70:R70"/>
    <mergeCell ref="Q71:R71"/>
    <mergeCell ref="Q72:R72"/>
    <mergeCell ref="Q67:R67"/>
    <mergeCell ref="Q66:R66"/>
    <mergeCell ref="Q68:R68"/>
    <mergeCell ref="P47:R47"/>
    <mergeCell ref="P48:R48"/>
    <mergeCell ref="Q49:R49"/>
    <mergeCell ref="Q50:R63"/>
    <mergeCell ref="O43:R43"/>
    <mergeCell ref="P44:R44"/>
    <mergeCell ref="P45:R45"/>
    <mergeCell ref="P46:R46"/>
  </mergeCells>
  <conditionalFormatting sqref="R155">
    <cfRule type="cellIs" priority="1" dxfId="0" operator="greaterThan" stopIfTrue="1">
      <formula>0</formula>
    </cfRule>
    <cfRule type="cellIs" priority="2" dxfId="1" operator="equal" stopIfTrue="1">
      <formula>0</formula>
    </cfRule>
    <cfRule type="cellIs" priority="3" dxfId="2" operator="lessThan" stopIfTrue="1">
      <formula>0</formula>
    </cfRule>
  </conditionalFormatting>
  <dataValidations count="10">
    <dataValidation allowBlank="1" showInputMessage="1" showErrorMessage="1" promptTitle="Section 24" prompt="Interest on Housing Loan:&#10;Taken Upto 31.03.99 Max of  30000/- &#10;Taken after 01.04.99 Max of  150000/-&#10;&#10;Assesses having Self Occupied House Property" sqref="O113"/>
    <dataValidation allowBlank="1" showInputMessage="1" showErrorMessage="1" promptTitle="80U" prompt="Persons suffering from Permanent Physical Disability as specified in rule 11D&#10;&#10;rs 50000/- (75000/- incase of severe Disability)&#10;" sqref="O112"/>
    <dataValidation allowBlank="1" showInputMessage="1" showErrorMessage="1" promptTitle="80GG" prompt="Deduction in respect of rents paid, provided no house is owned by self, spouse, minor child or HUF in the place of work and is residing in any of the specified cities and subject to filing in declaration in Form 10BA&#10;" sqref="O111"/>
    <dataValidation allowBlank="1" showInputMessage="1" showErrorMessage="1" promptTitle="80G" prompt="Donations Made to national Defence Fund, P.M.'s Relief Fund, approved funds of reputed Educational institutions &#10;National Trust for welfare of persons with Autism, Cerebral Palsy etc&#10;&#10;a) 100% of Donations&#10;" sqref="O110"/>
    <dataValidation allowBlank="1" showInputMessage="1" showErrorMessage="1" promptTitle="80E" prompt="Interest on Loan taken from Financial/Charitable Institute. for self/spouse/children for Higher Education ( for a Max period of 8 years)&#10;&#10;Exempts : Any Amount&#10;Resident / Individuals&#10;" sqref="O109"/>
    <dataValidation allowBlank="1" showInputMessage="1" showErrorMessage="1" promptTitle="80DDB" prompt="Actual expenditure incurred on Medical treatment of self or dependent relative or a member of HUF suffering from terminal disease like, Cancer, AIDS, Renal Failure etc&#10;&#10;a) 40000/-&#10;b) Sr Citizens 60000/-&#10;Individuals / HUF" sqref="O108"/>
    <dataValidation allowBlank="1" showInputMessage="1" showErrorMessage="1" promptTitle="80DD" prompt=" Any expenditure for Medical, Nursing &amp; Rehalilitation incurred on dependent suffering from permanent Physical Disability &amp; Deposits Under LIC,UTI's Scheme for the benefit of Physically Handicapped Dependent&#10;Rs 50K/- with an addl 25K/- " sqref="O107"/>
    <dataValidation allowBlank="1" showInputMessage="1" showErrorMessage="1" promptTitle="Description" prompt="1. Rs 15000 for Self/Spouse/Children.&#10;Addl. 15000 for Parents. If parents are Senior Citizens Rs 20000.&#10;&#10;2. For Sr Citizens Rs 20000." sqref="O106"/>
    <dataValidation type="list" allowBlank="1" showInputMessage="1" showErrorMessage="1" sqref="P47:R47">
      <formula1>$T$44:$T$48</formula1>
    </dataValidation>
    <dataValidation type="custom" operator="equal" allowBlank="1" showInputMessage="1" showErrorMessage="1" sqref="R20">
      <formula1>"""Male"",""Female"""</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suresh</dc:creator>
  <cp:keywords/>
  <dc:description/>
  <cp:lastModifiedBy>suresh</cp:lastModifiedBy>
  <dcterms:created xsi:type="dcterms:W3CDTF">2009-12-22T07:50:15Z</dcterms:created>
  <dcterms:modified xsi:type="dcterms:W3CDTF">2009-12-22T08:42:43Z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